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40" windowWidth="19425" windowHeight="7530" firstSheet="1" activeTab="1"/>
  </bookViews>
  <sheets>
    <sheet name="SPM 2019" sheetId="1" state="hidden" r:id="rId1"/>
    <sheet name="SPM PERBULAN 2020" sheetId="2" r:id="rId2"/>
    <sheet name="Chart2" sheetId="5" r:id="rId3"/>
    <sheet name="Chart15 MACAM PENYAKIT" sheetId="7" r:id="rId4"/>
    <sheet name="DATA 15 Macam penyakit" sheetId="3" r:id="rId5"/>
  </sheets>
  <externalReferences>
    <externalReference r:id="rId6"/>
  </externalReferences>
  <definedNames>
    <definedName name="_xlnm.Print_Area" localSheetId="0">'SPM 2019'!$B$1:$AC$19</definedName>
  </definedNames>
  <calcPr calcId="144525"/>
</workbook>
</file>

<file path=xl/calcChain.xml><?xml version="1.0" encoding="utf-8"?>
<calcChain xmlns="http://schemas.openxmlformats.org/spreadsheetml/2006/main">
  <c r="D79" i="3" l="1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0" i="3"/>
  <c r="C70" i="3"/>
  <c r="D69" i="3"/>
  <c r="C69" i="3"/>
  <c r="D68" i="3"/>
  <c r="C68" i="3"/>
  <c r="D67" i="3"/>
  <c r="C67" i="3"/>
  <c r="D66" i="3"/>
  <c r="C66" i="3"/>
  <c r="D65" i="3"/>
  <c r="C65" i="3"/>
  <c r="D44" i="3" l="1"/>
  <c r="E44" i="3" s="1"/>
  <c r="C44" i="3"/>
  <c r="E40" i="3"/>
  <c r="E41" i="3"/>
  <c r="E47" i="3"/>
  <c r="E43" i="3"/>
  <c r="E42" i="3"/>
  <c r="E45" i="3"/>
  <c r="E46" i="3"/>
  <c r="E48" i="3"/>
  <c r="E39" i="3"/>
  <c r="P34" i="2"/>
  <c r="N34" i="2"/>
  <c r="L34" i="2"/>
  <c r="J34" i="2"/>
  <c r="H34" i="2"/>
  <c r="F34" i="2"/>
  <c r="P18" i="2"/>
  <c r="N18" i="2"/>
  <c r="L18" i="2"/>
  <c r="J18" i="2"/>
  <c r="H18" i="2"/>
  <c r="F18" i="2"/>
  <c r="P27" i="2"/>
  <c r="N27" i="2"/>
  <c r="L27" i="2"/>
  <c r="J27" i="2"/>
  <c r="H27" i="2"/>
  <c r="F27" i="2"/>
  <c r="F11" i="2"/>
  <c r="P28" i="2"/>
  <c r="N28" i="2"/>
  <c r="P35" i="2" l="1"/>
  <c r="N35" i="2"/>
  <c r="P33" i="2"/>
  <c r="N33" i="2"/>
  <c r="P32" i="2"/>
  <c r="N32" i="2"/>
  <c r="P31" i="2"/>
  <c r="N31" i="2"/>
  <c r="P30" i="2"/>
  <c r="N30" i="2"/>
  <c r="L28" i="2"/>
  <c r="P29" i="2"/>
  <c r="N24" i="2"/>
  <c r="P26" i="2"/>
  <c r="N26" i="2"/>
  <c r="P25" i="2"/>
  <c r="N25" i="2"/>
  <c r="P24" i="2"/>
  <c r="D33" i="2" l="1"/>
  <c r="N29" i="2"/>
  <c r="D8" i="2"/>
  <c r="L35" i="2" l="1"/>
  <c r="J35" i="2"/>
  <c r="L33" i="2"/>
  <c r="J33" i="2"/>
  <c r="L32" i="2"/>
  <c r="J32" i="2"/>
  <c r="L31" i="2"/>
  <c r="J31" i="2"/>
  <c r="L30" i="2"/>
  <c r="J30" i="2"/>
  <c r="J28" i="2"/>
  <c r="L26" i="2"/>
  <c r="J26" i="2"/>
  <c r="L25" i="2"/>
  <c r="J25" i="2"/>
  <c r="L24" i="2" l="1"/>
  <c r="J24" i="2"/>
  <c r="H35" i="2" l="1"/>
  <c r="H32" i="2"/>
  <c r="H31" i="2"/>
  <c r="H30" i="2"/>
  <c r="H28" i="2"/>
  <c r="H26" i="2"/>
  <c r="H25" i="2"/>
  <c r="H24" i="2"/>
  <c r="F33" i="2" l="1"/>
  <c r="F30" i="2"/>
  <c r="H29" i="2"/>
  <c r="F24" i="2"/>
  <c r="F35" i="2" l="1"/>
  <c r="F28" i="2"/>
  <c r="F26" i="2"/>
  <c r="F25" i="2"/>
  <c r="P19" i="2" l="1"/>
  <c r="N19" i="2"/>
  <c r="P17" i="2"/>
  <c r="N17" i="2"/>
  <c r="P14" i="2"/>
  <c r="N14" i="2"/>
  <c r="P11" i="2"/>
  <c r="N11" i="2"/>
  <c r="P10" i="2"/>
  <c r="N10" i="2"/>
  <c r="P9" i="2"/>
  <c r="N9" i="2"/>
  <c r="P8" i="2"/>
  <c r="N8" i="2"/>
  <c r="L8" i="2" l="1"/>
  <c r="L17" i="2" l="1"/>
  <c r="L14" i="2" l="1"/>
  <c r="L19" i="2"/>
  <c r="L11" i="2"/>
  <c r="L10" i="2"/>
  <c r="L9" i="2"/>
  <c r="K15" i="2"/>
  <c r="K16" i="2"/>
  <c r="J19" i="2" l="1"/>
  <c r="J17" i="2"/>
  <c r="J12" i="2"/>
  <c r="J11" i="2"/>
  <c r="J10" i="2"/>
  <c r="J9" i="2"/>
  <c r="J8" i="2"/>
  <c r="L29" i="2"/>
  <c r="J29" i="2"/>
  <c r="P13" i="2"/>
  <c r="N13" i="2"/>
  <c r="L13" i="2"/>
  <c r="J13" i="2"/>
  <c r="H11" i="2" l="1"/>
  <c r="H10" i="2"/>
  <c r="H9" i="2"/>
  <c r="H8" i="2"/>
  <c r="D24" i="2" l="1"/>
  <c r="D25" i="2"/>
  <c r="D26" i="2"/>
  <c r="D27" i="2"/>
  <c r="D28" i="2"/>
  <c r="D29" i="2"/>
  <c r="D30" i="2"/>
  <c r="D31" i="2"/>
  <c r="D32" i="2"/>
  <c r="D34" i="2"/>
  <c r="D35" i="2"/>
  <c r="F17" i="2"/>
  <c r="F19" i="2"/>
  <c r="K19" i="2" s="1"/>
  <c r="K18" i="2"/>
  <c r="F8" i="2"/>
  <c r="K8" i="2" s="1"/>
  <c r="F9" i="2"/>
  <c r="K9" i="2" s="1"/>
  <c r="F10" i="2"/>
  <c r="K10" i="2" s="1"/>
  <c r="K11" i="2"/>
  <c r="F12" i="2"/>
  <c r="K12" i="2" s="1"/>
  <c r="F14" i="2"/>
  <c r="K14" i="2" s="1"/>
  <c r="F13" i="2"/>
  <c r="K13" i="2" s="1"/>
  <c r="K24" i="2" l="1"/>
  <c r="K17" i="2"/>
  <c r="O32" i="2"/>
  <c r="R32" i="2" s="1"/>
  <c r="O31" i="2"/>
  <c r="R31" i="2" s="1"/>
  <c r="O29" i="2"/>
  <c r="R29" i="2" s="1"/>
  <c r="O34" i="2" l="1"/>
  <c r="R34" i="2" s="1"/>
  <c r="O30" i="2" l="1"/>
  <c r="R30" i="2" s="1"/>
  <c r="O33" i="2"/>
  <c r="R33" i="2" s="1"/>
  <c r="O35" i="2" l="1"/>
  <c r="R35" i="2" s="1"/>
  <c r="O25" i="2" l="1"/>
  <c r="R25" i="2" s="1"/>
  <c r="O26" i="2"/>
  <c r="R26" i="2" s="1"/>
  <c r="O27" i="2"/>
  <c r="R27" i="2" s="1"/>
  <c r="O28" i="2"/>
  <c r="R28" i="2" s="1"/>
  <c r="O24" i="2"/>
  <c r="R24" i="2" s="1"/>
  <c r="M30" i="2" l="1"/>
  <c r="M31" i="2"/>
  <c r="M32" i="2"/>
  <c r="M33" i="2"/>
  <c r="M34" i="2"/>
  <c r="M35" i="2"/>
  <c r="M24" i="2"/>
  <c r="M25" i="2"/>
  <c r="M26" i="2"/>
  <c r="M27" i="2"/>
  <c r="M28" i="2"/>
  <c r="K30" i="2"/>
  <c r="K31" i="2"/>
  <c r="K32" i="2"/>
  <c r="K33" i="2"/>
  <c r="K34" i="2"/>
  <c r="K35" i="2"/>
  <c r="K25" i="2"/>
  <c r="K26" i="2"/>
  <c r="K27" i="2"/>
  <c r="K28" i="2"/>
  <c r="I30" i="2"/>
  <c r="I31" i="2"/>
  <c r="I32" i="2"/>
  <c r="I33" i="2"/>
  <c r="I34" i="2"/>
  <c r="I35" i="2"/>
  <c r="I24" i="2"/>
  <c r="I25" i="2"/>
  <c r="I26" i="2"/>
  <c r="I27" i="2"/>
  <c r="I28" i="2"/>
  <c r="G30" i="2"/>
  <c r="G31" i="2"/>
  <c r="G32" i="2"/>
  <c r="G33" i="2"/>
  <c r="G34" i="2"/>
  <c r="G35" i="2"/>
  <c r="G24" i="2"/>
  <c r="G25" i="2"/>
  <c r="G26" i="2"/>
  <c r="G27" i="2"/>
  <c r="G28" i="2"/>
  <c r="E30" i="2"/>
  <c r="E31" i="2"/>
  <c r="E32" i="2"/>
  <c r="E33" i="2"/>
  <c r="E34" i="2"/>
  <c r="E35" i="2"/>
  <c r="E24" i="2"/>
  <c r="E25" i="2"/>
  <c r="E26" i="2"/>
  <c r="E27" i="2"/>
  <c r="E28" i="2"/>
  <c r="O14" i="2"/>
  <c r="O15" i="2"/>
  <c r="O16" i="2"/>
  <c r="O17" i="2"/>
  <c r="O18" i="2"/>
  <c r="O19" i="2"/>
  <c r="O8" i="2"/>
  <c r="O9" i="2"/>
  <c r="O10" i="2"/>
  <c r="O11" i="2"/>
  <c r="O12" i="2"/>
  <c r="M14" i="2"/>
  <c r="M15" i="2"/>
  <c r="M16" i="2"/>
  <c r="M17" i="2"/>
  <c r="M18" i="2"/>
  <c r="M19" i="2"/>
  <c r="M8" i="2"/>
  <c r="M9" i="2"/>
  <c r="M10" i="2"/>
  <c r="M11" i="2"/>
  <c r="M12" i="2"/>
  <c r="I14" i="2"/>
  <c r="I15" i="2"/>
  <c r="I16" i="2"/>
  <c r="I17" i="2"/>
  <c r="I18" i="2"/>
  <c r="I19" i="2"/>
  <c r="I8" i="2"/>
  <c r="I9" i="2"/>
  <c r="I10" i="2"/>
  <c r="I11" i="2"/>
  <c r="I12" i="2"/>
  <c r="G14" i="2"/>
  <c r="G15" i="2"/>
  <c r="G16" i="2"/>
  <c r="G17" i="2"/>
  <c r="G18" i="2"/>
  <c r="G19" i="2"/>
  <c r="G8" i="2"/>
  <c r="G9" i="2"/>
  <c r="G10" i="2"/>
  <c r="G11" i="2"/>
  <c r="G12" i="2"/>
  <c r="E14" i="2"/>
  <c r="E15" i="2"/>
  <c r="E16" i="2"/>
  <c r="E17" i="2"/>
  <c r="E18" i="2"/>
  <c r="E19" i="2"/>
  <c r="E8" i="2"/>
  <c r="E9" i="2"/>
  <c r="E10" i="2"/>
  <c r="E11" i="2"/>
  <c r="E12" i="2"/>
  <c r="M29" i="2"/>
  <c r="K29" i="2"/>
  <c r="I29" i="2"/>
  <c r="G29" i="2"/>
  <c r="E29" i="2"/>
  <c r="O13" i="2"/>
  <c r="M13" i="2"/>
  <c r="I13" i="2"/>
  <c r="G13" i="2"/>
  <c r="E13" i="2"/>
</calcChain>
</file>

<file path=xl/sharedStrings.xml><?xml version="1.0" encoding="utf-8"?>
<sst xmlns="http://schemas.openxmlformats.org/spreadsheetml/2006/main" count="280" uniqueCount="113">
  <si>
    <t>STANDAR PELAYANAN MINIMAL (SPM) BIDANG KESEHATAN</t>
  </si>
  <si>
    <t>KABUPATEN BLITAR</t>
  </si>
  <si>
    <t>NO</t>
  </si>
  <si>
    <t>JENIS LAYANAN DASAR</t>
  </si>
  <si>
    <t>TARGET</t>
  </si>
  <si>
    <t>PERSEN</t>
  </si>
  <si>
    <t>Angka</t>
  </si>
  <si>
    <t xml:space="preserve">JANUARI </t>
  </si>
  <si>
    <t xml:space="preserve">FEBRUARI 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</si>
  <si>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</si>
  <si>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</si>
  <si>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</si>
  <si>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</si>
  <si>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</si>
  <si>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</si>
  <si>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</si>
  <si>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</si>
  <si>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</si>
  <si>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</si>
  <si>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ANGKA</t>
  </si>
  <si>
    <t>1 .</t>
  </si>
  <si>
    <t>Pelayanan Kesehatan Ibu Hamil</t>
  </si>
  <si>
    <t>2 .</t>
  </si>
  <si>
    <t>Pelayanan Kesehatan Ibu Bersalin</t>
  </si>
  <si>
    <t>3 .</t>
  </si>
  <si>
    <t>Pelayanan Kesehatan Bayi Baru Lahir</t>
  </si>
  <si>
    <t>4 .</t>
  </si>
  <si>
    <t>Pelayanan Kesehatan Balita</t>
  </si>
  <si>
    <t>5 .</t>
  </si>
  <si>
    <t>Pelayanan Kesehatan pada Usia Pendidikan dasar</t>
  </si>
  <si>
    <t>6 .</t>
  </si>
  <si>
    <t>Pelayanan Kesehatan pada Usia Produktif</t>
  </si>
  <si>
    <t>7 .</t>
  </si>
  <si>
    <t>Pelayanan Kesehatan pada Usia Lanjut</t>
  </si>
  <si>
    <t>8 .</t>
  </si>
  <si>
    <t>Pelayanan Kesehatan Penderita Hipertensi</t>
  </si>
  <si>
    <t>9 .</t>
  </si>
  <si>
    <t>Pelayanan Kesehatan Penderita Diabetes Mellitus</t>
  </si>
  <si>
    <t>10 .</t>
  </si>
  <si>
    <t>Pelayanan Kesehatan orang dengan gangguan jiwa</t>
  </si>
  <si>
    <t>11 .</t>
  </si>
  <si>
    <t>Pelayanan Kesehatan Orang dengan TB</t>
  </si>
  <si>
    <t>12 .</t>
  </si>
  <si>
    <t>Pelayanan Kesehatan orang dengan resiko terinfeksi HIV</t>
  </si>
  <si>
    <t>TAHUN 2018</t>
  </si>
  <si>
    <t xml:space="preserve">PER BULAN </t>
  </si>
  <si>
    <t>MOHON PKP  YANG BELUM SEGERA  SETOR/ DESK</t>
  </si>
  <si>
    <t>URAIAN</t>
  </si>
  <si>
    <t>NOP</t>
  </si>
  <si>
    <t>DES</t>
  </si>
  <si>
    <t xml:space="preserve">Kesling </t>
  </si>
  <si>
    <t>x</t>
  </si>
  <si>
    <t>Kesehatan Usia Sekolah &amp; Remaja</t>
  </si>
  <si>
    <t>KB</t>
  </si>
  <si>
    <t>PPI</t>
  </si>
  <si>
    <t>TB</t>
  </si>
  <si>
    <t>Perkesmas</t>
  </si>
  <si>
    <t>Kestrad</t>
  </si>
  <si>
    <t>Kesehatan Olah raga</t>
  </si>
  <si>
    <t>Lansia</t>
  </si>
  <si>
    <t>Matra</t>
  </si>
  <si>
    <t>Kefarmasian</t>
  </si>
  <si>
    <t>Laborat</t>
  </si>
  <si>
    <t>Rawat Inap</t>
  </si>
  <si>
    <t>Mutu</t>
  </si>
  <si>
    <t>BULAN ... 2019</t>
  </si>
  <si>
    <t>SPM  YANG BELUM SETOR</t>
  </si>
  <si>
    <t>ANGKA ABSOLUT TIAP BULAN ( JANUARI S/D DESEMBER 2019 )</t>
  </si>
  <si>
    <t xml:space="preserve">Bu Hesti </t>
  </si>
  <si>
    <t>Bu Yupita</t>
  </si>
  <si>
    <t>Bu. Nana</t>
  </si>
  <si>
    <t>TAHUN 2020</t>
  </si>
  <si>
    <t>Penyakit Pada sistem otot dan jaringan</t>
  </si>
  <si>
    <t>ISPA</t>
  </si>
  <si>
    <t>Penyakit tekanan darah tinggi skunder</t>
  </si>
  <si>
    <t>Penyakit Gangguan Fa'al lain pada alat pencernaan</t>
  </si>
  <si>
    <t>Gastritis dan Duo Denitis</t>
  </si>
  <si>
    <t>Nyeri Kepala</t>
  </si>
  <si>
    <t>Diabetis Militus</t>
  </si>
  <si>
    <t>Prostat Hyperplasi</t>
  </si>
  <si>
    <t>Penyakit Kulit Alergi</t>
  </si>
  <si>
    <t>Demem Tidak diketahui sebabnya</t>
  </si>
  <si>
    <t>Baru</t>
  </si>
  <si>
    <t>Lama</t>
  </si>
  <si>
    <t>Demam Tidak diketahui sebabnya</t>
  </si>
  <si>
    <t>Nama Penyakit</t>
  </si>
  <si>
    <t>10 besar penyakit 2021</t>
  </si>
  <si>
    <t>No.</t>
  </si>
  <si>
    <t>Jenis Penyakit Terbanyak</t>
  </si>
  <si>
    <t>ICD 10</t>
  </si>
  <si>
    <t>Jumlah Kasus</t>
  </si>
  <si>
    <t>M79.1</t>
  </si>
  <si>
    <t>I 11 – I 15</t>
  </si>
  <si>
    <t>J06.9</t>
  </si>
  <si>
    <t>G 43 – G 44</t>
  </si>
  <si>
    <t>K 29</t>
  </si>
  <si>
    <t>E 13</t>
  </si>
  <si>
    <t>N 41 – N 42</t>
  </si>
  <si>
    <t>T78.4</t>
  </si>
  <si>
    <t>K 30</t>
  </si>
  <si>
    <t>R 50</t>
  </si>
  <si>
    <t>Gout</t>
  </si>
  <si>
    <t>M.10</t>
  </si>
  <si>
    <t>Penyakit Kulit Infeksi</t>
  </si>
  <si>
    <t>L.24</t>
  </si>
  <si>
    <t>Sindrome nyeri Kepala Lain</t>
  </si>
  <si>
    <t>G.44</t>
  </si>
  <si>
    <t>Schisofrenia</t>
  </si>
  <si>
    <t>F.20</t>
  </si>
  <si>
    <t>Influensa</t>
  </si>
  <si>
    <t>J.11</t>
  </si>
  <si>
    <t>BARU</t>
  </si>
  <si>
    <t>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</si>
</sst>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sz val="12"/>
      <color theme="1"/>
      <name val="Bookman Old Style"/>
      <family val="1"/>
    </font>
    <font>
      <sz val="12"/>
      <color rgb="FF000000"/>
      <name val="Arial"/>
      <family val="2"/>
    </font>
    <font>
      <sz val="11"/>
      <color rgb="FF474747"/>
      <name val="Verdana"/>
      <family val="2"/>
    </font>
    <font>
      <sz val="11"/>
      <color theme="1"/>
      <name val="Arial"/>
      <family val="2"/>
    </font>
    <font>
      <sz val="12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0" xfId="2" applyNumberFormat="1" applyFont="1"/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7" fillId="0" borderId="0" xfId="0" applyFont="1" applyAlignment="1"/>
    <xf numFmtId="0" fontId="7" fillId="0" borderId="2" xfId="0" applyFont="1" applyBorder="1" applyAlignment="1"/>
    <xf numFmtId="2" fontId="0" fillId="4" borderId="0" xfId="0" applyNumberFormat="1" applyFill="1"/>
    <xf numFmtId="1" fontId="4" fillId="0" borderId="1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9" fontId="4" fillId="4" borderId="7" xfId="0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 applyAlignment="1">
      <alignment horizontal="center" vertical="center"/>
    </xf>
    <xf numFmtId="0" fontId="0" fillId="0" borderId="0" xfId="0" applyBorder="1"/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0" fillId="0" borderId="0" xfId="0" applyNumberFormat="1"/>
    <xf numFmtId="2" fontId="4" fillId="5" borderId="1" xfId="0" applyNumberFormat="1" applyFont="1" applyFill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4" borderId="1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10  BESAR PENYAKIT  PUSKESMAS KESAMBEN</a:t>
            </a:r>
          </a:p>
          <a:p>
            <a:pPr>
              <a:defRPr/>
            </a:pPr>
            <a:r>
              <a:rPr lang="en-US" sz="2000"/>
              <a:t>TAHUN 2020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'DATA 15 Macam penyakit'!$C$38</c:f>
              <c:strCache>
                <c:ptCount val="1"/>
                <c:pt idx="0">
                  <c:v>Baru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15 Macam penyakit'!$B$39:$B$48</c:f>
              <c:strCache>
                <c:ptCount val="10"/>
                <c:pt idx="0">
                  <c:v>Penyakit Pada sistem otot dan jaringan</c:v>
                </c:pt>
                <c:pt idx="1">
                  <c:v>Penyakit tekanan darah tinggi skunder</c:v>
                </c:pt>
                <c:pt idx="2">
                  <c:v>ISPA</c:v>
                </c:pt>
                <c:pt idx="3">
                  <c:v>Nyeri Kepala</c:v>
                </c:pt>
                <c:pt idx="4">
                  <c:v>Gastritis dan Duo Denitis</c:v>
                </c:pt>
                <c:pt idx="5">
                  <c:v>Diabetis Militus</c:v>
                </c:pt>
                <c:pt idx="6">
                  <c:v>Prostat Hyperplasi</c:v>
                </c:pt>
                <c:pt idx="7">
                  <c:v>Penyakit Kulit Alergi</c:v>
                </c:pt>
                <c:pt idx="8">
                  <c:v>Penyakit Gangguan Fa'al lain pada alat pencernaan</c:v>
                </c:pt>
                <c:pt idx="9">
                  <c:v>Demam Tidak diketahui sebabnya</c:v>
                </c:pt>
              </c:strCache>
            </c:strRef>
          </c:cat>
          <c:val>
            <c:numRef>
              <c:f>'DATA 15 Macam penyakit'!$C$39:$C$48</c:f>
              <c:numCache>
                <c:formatCode>General</c:formatCode>
                <c:ptCount val="10"/>
                <c:pt idx="0">
                  <c:v>865</c:v>
                </c:pt>
                <c:pt idx="1">
                  <c:v>811</c:v>
                </c:pt>
                <c:pt idx="2">
                  <c:v>775</c:v>
                </c:pt>
                <c:pt idx="3">
                  <c:v>518</c:v>
                </c:pt>
                <c:pt idx="4">
                  <c:v>441</c:v>
                </c:pt>
                <c:pt idx="5">
                  <c:v>469</c:v>
                </c:pt>
                <c:pt idx="6">
                  <c:v>340</c:v>
                </c:pt>
                <c:pt idx="7">
                  <c:v>354</c:v>
                </c:pt>
                <c:pt idx="8">
                  <c:v>154</c:v>
                </c:pt>
                <c:pt idx="9">
                  <c:v>183</c:v>
                </c:pt>
              </c:numCache>
            </c:numRef>
          </c:val>
        </c:ser>
        <c:ser>
          <c:idx val="1"/>
          <c:order val="1"/>
          <c:tx>
            <c:strRef>
              <c:f>'DATA 15 Macam penyakit'!$D$38</c:f>
              <c:strCache>
                <c:ptCount val="1"/>
                <c:pt idx="0">
                  <c:v>Lama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'DATA 15 Macam penyakit'!$B$39:$B$48</c:f>
              <c:strCache>
                <c:ptCount val="10"/>
                <c:pt idx="0">
                  <c:v>Penyakit Pada sistem otot dan jaringan</c:v>
                </c:pt>
                <c:pt idx="1">
                  <c:v>Penyakit tekanan darah tinggi skunder</c:v>
                </c:pt>
                <c:pt idx="2">
                  <c:v>ISPA</c:v>
                </c:pt>
                <c:pt idx="3">
                  <c:v>Nyeri Kepala</c:v>
                </c:pt>
                <c:pt idx="4">
                  <c:v>Gastritis dan Duo Denitis</c:v>
                </c:pt>
                <c:pt idx="5">
                  <c:v>Diabetis Militus</c:v>
                </c:pt>
                <c:pt idx="6">
                  <c:v>Prostat Hyperplasi</c:v>
                </c:pt>
                <c:pt idx="7">
                  <c:v>Penyakit Kulit Alergi</c:v>
                </c:pt>
                <c:pt idx="8">
                  <c:v>Penyakit Gangguan Fa'al lain pada alat pencernaan</c:v>
                </c:pt>
                <c:pt idx="9">
                  <c:v>Demam Tidak diketahui sebabnya</c:v>
                </c:pt>
              </c:strCache>
            </c:strRef>
          </c:cat>
          <c:val>
            <c:numRef>
              <c:f>'DATA 15 Macam penyakit'!$D$39:$D$48</c:f>
              <c:numCache>
                <c:formatCode>General</c:formatCode>
                <c:ptCount val="10"/>
                <c:pt idx="0">
                  <c:v>1689</c:v>
                </c:pt>
                <c:pt idx="1">
                  <c:v>1257</c:v>
                </c:pt>
                <c:pt idx="2">
                  <c:v>966</c:v>
                </c:pt>
                <c:pt idx="3">
                  <c:v>689</c:v>
                </c:pt>
                <c:pt idx="4">
                  <c:v>754</c:v>
                </c:pt>
                <c:pt idx="5">
                  <c:v>562</c:v>
                </c:pt>
                <c:pt idx="6">
                  <c:v>470</c:v>
                </c:pt>
                <c:pt idx="7">
                  <c:v>432</c:v>
                </c:pt>
                <c:pt idx="8">
                  <c:v>166</c:v>
                </c:pt>
                <c:pt idx="9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32736"/>
        <c:axId val="72534272"/>
      </c:radarChart>
      <c:catAx>
        <c:axId val="72532736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crossAx val="72534272"/>
        <c:crosses val="autoZero"/>
        <c:auto val="1"/>
        <c:lblAlgn val="ctr"/>
        <c:lblOffset val="100"/>
        <c:noMultiLvlLbl val="0"/>
      </c:catAx>
      <c:valAx>
        <c:axId val="72534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2532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'DATA 15 Macam penyakit'!$B$65:$B$79</c:f>
              <c:strCache>
                <c:ptCount val="15"/>
                <c:pt idx="0">
                  <c:v>Penyakit Pada sistem otot dan jaringan</c:v>
                </c:pt>
                <c:pt idx="1">
                  <c:v>Penyakit tekanan darah tinggi skunder</c:v>
                </c:pt>
                <c:pt idx="2">
                  <c:v>ISPA</c:v>
                </c:pt>
                <c:pt idx="3">
                  <c:v>Nyeri Kepala</c:v>
                </c:pt>
                <c:pt idx="4">
                  <c:v>Gastritis dan Duo Denitis</c:v>
                </c:pt>
                <c:pt idx="5">
                  <c:v>Diabetis Militus</c:v>
                </c:pt>
                <c:pt idx="6">
                  <c:v>Prostat Hyperplasi</c:v>
                </c:pt>
                <c:pt idx="7">
                  <c:v>Penyakit Kulit Alergi</c:v>
                </c:pt>
                <c:pt idx="8">
                  <c:v>Penyakit Gangguan Fa'al lain pada alat pencernaan</c:v>
                </c:pt>
                <c:pt idx="9">
                  <c:v>Demam Tidak diketahui sebabnya</c:v>
                </c:pt>
                <c:pt idx="10">
                  <c:v>Gout</c:v>
                </c:pt>
                <c:pt idx="11">
                  <c:v>Penyakit Kulit Infeksi</c:v>
                </c:pt>
                <c:pt idx="12">
                  <c:v>Sindrome nyeri Kepala Lain</c:v>
                </c:pt>
                <c:pt idx="13">
                  <c:v>Schisofrenia</c:v>
                </c:pt>
                <c:pt idx="14">
                  <c:v>Influensa</c:v>
                </c:pt>
              </c:strCache>
            </c:strRef>
          </c:cat>
          <c:val>
            <c:numRef>
              <c:f>'DATA 15 Macam penyakit'!$C$65:$C$79</c:f>
              <c:numCache>
                <c:formatCode>General</c:formatCode>
                <c:ptCount val="15"/>
                <c:pt idx="0">
                  <c:v>865</c:v>
                </c:pt>
                <c:pt idx="1">
                  <c:v>811</c:v>
                </c:pt>
                <c:pt idx="2">
                  <c:v>775</c:v>
                </c:pt>
                <c:pt idx="3">
                  <c:v>518</c:v>
                </c:pt>
                <c:pt idx="4">
                  <c:v>441</c:v>
                </c:pt>
                <c:pt idx="5">
                  <c:v>469</c:v>
                </c:pt>
                <c:pt idx="6">
                  <c:v>340</c:v>
                </c:pt>
                <c:pt idx="7">
                  <c:v>354</c:v>
                </c:pt>
                <c:pt idx="8">
                  <c:v>154</c:v>
                </c:pt>
                <c:pt idx="9">
                  <c:v>183</c:v>
                </c:pt>
                <c:pt idx="10">
                  <c:v>98</c:v>
                </c:pt>
                <c:pt idx="11">
                  <c:v>132</c:v>
                </c:pt>
                <c:pt idx="12">
                  <c:v>116</c:v>
                </c:pt>
                <c:pt idx="13">
                  <c:v>116</c:v>
                </c:pt>
                <c:pt idx="14">
                  <c:v>111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strRef>
              <c:f>'DATA 15 Macam penyakit'!$B$65:$B$79</c:f>
              <c:strCache>
                <c:ptCount val="15"/>
                <c:pt idx="0">
                  <c:v>Penyakit Pada sistem otot dan jaringan</c:v>
                </c:pt>
                <c:pt idx="1">
                  <c:v>Penyakit tekanan darah tinggi skunder</c:v>
                </c:pt>
                <c:pt idx="2">
                  <c:v>ISPA</c:v>
                </c:pt>
                <c:pt idx="3">
                  <c:v>Nyeri Kepala</c:v>
                </c:pt>
                <c:pt idx="4">
                  <c:v>Gastritis dan Duo Denitis</c:v>
                </c:pt>
                <c:pt idx="5">
                  <c:v>Diabetis Militus</c:v>
                </c:pt>
                <c:pt idx="6">
                  <c:v>Prostat Hyperplasi</c:v>
                </c:pt>
                <c:pt idx="7">
                  <c:v>Penyakit Kulit Alergi</c:v>
                </c:pt>
                <c:pt idx="8">
                  <c:v>Penyakit Gangguan Fa'al lain pada alat pencernaan</c:v>
                </c:pt>
                <c:pt idx="9">
                  <c:v>Demam Tidak diketahui sebabnya</c:v>
                </c:pt>
                <c:pt idx="10">
                  <c:v>Gout</c:v>
                </c:pt>
                <c:pt idx="11">
                  <c:v>Penyakit Kulit Infeksi</c:v>
                </c:pt>
                <c:pt idx="12">
                  <c:v>Sindrome nyeri Kepala Lain</c:v>
                </c:pt>
                <c:pt idx="13">
                  <c:v>Schisofrenia</c:v>
                </c:pt>
                <c:pt idx="14">
                  <c:v>Influensa</c:v>
                </c:pt>
              </c:strCache>
            </c:strRef>
          </c:cat>
          <c:val>
            <c:numRef>
              <c:f>'DATA 15 Macam penyakit'!$D$65:$D$79</c:f>
              <c:numCache>
                <c:formatCode>General</c:formatCode>
                <c:ptCount val="15"/>
                <c:pt idx="0">
                  <c:v>1689</c:v>
                </c:pt>
                <c:pt idx="1">
                  <c:v>1257</c:v>
                </c:pt>
                <c:pt idx="2">
                  <c:v>966</c:v>
                </c:pt>
                <c:pt idx="3">
                  <c:v>689</c:v>
                </c:pt>
                <c:pt idx="4">
                  <c:v>754</c:v>
                </c:pt>
                <c:pt idx="5">
                  <c:v>562</c:v>
                </c:pt>
                <c:pt idx="6">
                  <c:v>470</c:v>
                </c:pt>
                <c:pt idx="7">
                  <c:v>432</c:v>
                </c:pt>
                <c:pt idx="8">
                  <c:v>166</c:v>
                </c:pt>
                <c:pt idx="9">
                  <c:v>122</c:v>
                </c:pt>
                <c:pt idx="10">
                  <c:v>200</c:v>
                </c:pt>
                <c:pt idx="11">
                  <c:v>156</c:v>
                </c:pt>
                <c:pt idx="12">
                  <c:v>167</c:v>
                </c:pt>
                <c:pt idx="13">
                  <c:v>119</c:v>
                </c:pt>
                <c:pt idx="14">
                  <c:v>117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cat>
            <c:strRef>
              <c:f>'DATA 15 Macam penyakit'!$B$65:$B$79</c:f>
              <c:strCache>
                <c:ptCount val="15"/>
                <c:pt idx="0">
                  <c:v>Penyakit Pada sistem otot dan jaringan</c:v>
                </c:pt>
                <c:pt idx="1">
                  <c:v>Penyakit tekanan darah tinggi skunder</c:v>
                </c:pt>
                <c:pt idx="2">
                  <c:v>ISPA</c:v>
                </c:pt>
                <c:pt idx="3">
                  <c:v>Nyeri Kepala</c:v>
                </c:pt>
                <c:pt idx="4">
                  <c:v>Gastritis dan Duo Denitis</c:v>
                </c:pt>
                <c:pt idx="5">
                  <c:v>Diabetis Militus</c:v>
                </c:pt>
                <c:pt idx="6">
                  <c:v>Prostat Hyperplasi</c:v>
                </c:pt>
                <c:pt idx="7">
                  <c:v>Penyakit Kulit Alergi</c:v>
                </c:pt>
                <c:pt idx="8">
                  <c:v>Penyakit Gangguan Fa'al lain pada alat pencernaan</c:v>
                </c:pt>
                <c:pt idx="9">
                  <c:v>Demam Tidak diketahui sebabnya</c:v>
                </c:pt>
                <c:pt idx="10">
                  <c:v>Gout</c:v>
                </c:pt>
                <c:pt idx="11">
                  <c:v>Penyakit Kulit Infeksi</c:v>
                </c:pt>
                <c:pt idx="12">
                  <c:v>Sindrome nyeri Kepala Lain</c:v>
                </c:pt>
                <c:pt idx="13">
                  <c:v>Schisofrenia</c:v>
                </c:pt>
                <c:pt idx="14">
                  <c:v>Influensa</c:v>
                </c:pt>
              </c:strCache>
            </c:strRef>
          </c:cat>
          <c:val>
            <c:numRef>
              <c:f>'DATA 15 Macam penyakit'!$E$65:$E$79</c:f>
              <c:numCache>
                <c:formatCode>General</c:formatCode>
                <c:ptCount val="15"/>
                <c:pt idx="0">
                  <c:v>2554</c:v>
                </c:pt>
                <c:pt idx="1">
                  <c:v>2068</c:v>
                </c:pt>
                <c:pt idx="2">
                  <c:v>1741</c:v>
                </c:pt>
                <c:pt idx="3">
                  <c:v>1207</c:v>
                </c:pt>
                <c:pt idx="4">
                  <c:v>1195</c:v>
                </c:pt>
                <c:pt idx="5">
                  <c:v>1031</c:v>
                </c:pt>
                <c:pt idx="6">
                  <c:v>810</c:v>
                </c:pt>
                <c:pt idx="7">
                  <c:v>786</c:v>
                </c:pt>
                <c:pt idx="8">
                  <c:v>320</c:v>
                </c:pt>
                <c:pt idx="9">
                  <c:v>305</c:v>
                </c:pt>
                <c:pt idx="10">
                  <c:v>298</c:v>
                </c:pt>
                <c:pt idx="11">
                  <c:v>288</c:v>
                </c:pt>
                <c:pt idx="12">
                  <c:v>283</c:v>
                </c:pt>
                <c:pt idx="13">
                  <c:v>235</c:v>
                </c:pt>
                <c:pt idx="14">
                  <c:v>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593792"/>
        <c:axId val="72595328"/>
      </c:radarChart>
      <c:catAx>
        <c:axId val="725937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72595328"/>
        <c:crosses val="autoZero"/>
        <c:auto val="1"/>
        <c:lblAlgn val="ctr"/>
        <c:lblOffset val="100"/>
        <c:noMultiLvlLbl val="0"/>
      </c:catAx>
      <c:valAx>
        <c:axId val="72595328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72593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89" right="0.7" top="0.49" bottom="0.75" header="0.3" footer="0.3"/>
  <pageSetup paperSize="10000" orientation="landscape" horizontalDpi="0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20925" cy="65239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KP%20TAHUN%202020%20KESAM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M Esensial"/>
      <sheetName val="UKM Pengembangan"/>
      <sheetName val="UKP"/>
      <sheetName val="MUTU&amp; PPI"/>
      <sheetName val="MANAJEMEN"/>
      <sheetName val="ABSEN"/>
      <sheetName val="TANGGAL MINLOK"/>
      <sheetName val="Sheet1"/>
    </sheetNames>
    <sheetDataSet>
      <sheetData sheetId="0">
        <row r="68">
          <cell r="H68">
            <v>72</v>
          </cell>
          <cell r="I68">
            <v>62</v>
          </cell>
          <cell r="J68">
            <v>59</v>
          </cell>
          <cell r="K68">
            <v>62</v>
          </cell>
          <cell r="L68">
            <v>54</v>
          </cell>
          <cell r="M68">
            <v>64</v>
          </cell>
          <cell r="N68">
            <v>54</v>
          </cell>
          <cell r="O68">
            <v>58</v>
          </cell>
          <cell r="P68">
            <v>52</v>
          </cell>
          <cell r="Q68">
            <v>60</v>
          </cell>
          <cell r="R68">
            <v>57</v>
          </cell>
          <cell r="S68">
            <v>55</v>
          </cell>
        </row>
        <row r="69">
          <cell r="H69">
            <v>30</v>
          </cell>
          <cell r="I69">
            <v>69</v>
          </cell>
          <cell r="J69">
            <v>45</v>
          </cell>
          <cell r="K69">
            <v>55</v>
          </cell>
          <cell r="L69">
            <v>57</v>
          </cell>
          <cell r="M69">
            <v>68</v>
          </cell>
          <cell r="N69">
            <v>51</v>
          </cell>
          <cell r="O69">
            <v>63</v>
          </cell>
          <cell r="P69">
            <v>59</v>
          </cell>
          <cell r="Q69">
            <v>59</v>
          </cell>
          <cell r="R69">
            <v>45</v>
          </cell>
          <cell r="S69">
            <v>39</v>
          </cell>
        </row>
        <row r="70">
          <cell r="H70">
            <v>38</v>
          </cell>
          <cell r="I70">
            <v>50</v>
          </cell>
          <cell r="J70">
            <v>55</v>
          </cell>
          <cell r="K70">
            <v>70</v>
          </cell>
          <cell r="L70">
            <v>61</v>
          </cell>
          <cell r="M70">
            <v>65</v>
          </cell>
          <cell r="N70">
            <v>56</v>
          </cell>
          <cell r="O70">
            <v>66</v>
          </cell>
          <cell r="P70">
            <v>60</v>
          </cell>
          <cell r="Q70">
            <v>60</v>
          </cell>
          <cell r="R70">
            <v>46</v>
          </cell>
          <cell r="S70">
            <v>39</v>
          </cell>
        </row>
        <row r="72">
          <cell r="J72">
            <v>55</v>
          </cell>
          <cell r="K72">
            <v>70</v>
          </cell>
          <cell r="L72">
            <v>61</v>
          </cell>
          <cell r="M72">
            <v>64</v>
          </cell>
          <cell r="N72">
            <v>56</v>
          </cell>
          <cell r="O72">
            <v>66</v>
          </cell>
          <cell r="P72">
            <v>60</v>
          </cell>
          <cell r="Q72">
            <v>60</v>
          </cell>
          <cell r="R72">
            <v>45</v>
          </cell>
          <cell r="S72">
            <v>39</v>
          </cell>
        </row>
        <row r="76">
          <cell r="H76">
            <v>38</v>
          </cell>
          <cell r="I76">
            <v>50</v>
          </cell>
        </row>
        <row r="82">
          <cell r="H82">
            <v>204</v>
          </cell>
          <cell r="I82">
            <v>288</v>
          </cell>
          <cell r="J82">
            <v>244</v>
          </cell>
          <cell r="K82">
            <v>107</v>
          </cell>
          <cell r="L82">
            <v>308</v>
          </cell>
          <cell r="M82">
            <v>61</v>
          </cell>
          <cell r="N82">
            <v>268</v>
          </cell>
          <cell r="O82">
            <v>232</v>
          </cell>
          <cell r="P82">
            <v>167</v>
          </cell>
          <cell r="Q82">
            <v>133</v>
          </cell>
          <cell r="R82">
            <v>357</v>
          </cell>
          <cell r="S82">
            <v>237</v>
          </cell>
        </row>
        <row r="87">
          <cell r="J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90">
          <cell r="H90">
            <v>0</v>
          </cell>
          <cell r="R90">
            <v>757</v>
          </cell>
          <cell r="S90">
            <v>716</v>
          </cell>
        </row>
        <row r="141">
          <cell r="H141">
            <v>9</v>
          </cell>
          <cell r="I141">
            <v>8</v>
          </cell>
          <cell r="J141">
            <v>12</v>
          </cell>
          <cell r="K141">
            <v>10</v>
          </cell>
          <cell r="L141">
            <v>1</v>
          </cell>
          <cell r="M141">
            <v>3</v>
          </cell>
          <cell r="N141">
            <v>17</v>
          </cell>
          <cell r="O141">
            <v>3</v>
          </cell>
          <cell r="P141">
            <v>6</v>
          </cell>
          <cell r="Q141">
            <v>7</v>
          </cell>
          <cell r="R141">
            <v>4</v>
          </cell>
          <cell r="S141">
            <v>1</v>
          </cell>
        </row>
        <row r="145">
          <cell r="H145">
            <v>78</v>
          </cell>
          <cell r="J145">
            <v>44</v>
          </cell>
          <cell r="K145">
            <v>15</v>
          </cell>
          <cell r="L145">
            <v>15</v>
          </cell>
          <cell r="M145">
            <v>46</v>
          </cell>
          <cell r="N145">
            <v>69</v>
          </cell>
          <cell r="O145">
            <v>68</v>
          </cell>
          <cell r="P145">
            <v>54</v>
          </cell>
          <cell r="Q145">
            <v>82</v>
          </cell>
          <cell r="R145">
            <v>57</v>
          </cell>
          <cell r="S145">
            <v>40</v>
          </cell>
        </row>
      </sheetData>
      <sheetData sheetId="1">
        <row r="9">
          <cell r="H9">
            <v>1850</v>
          </cell>
          <cell r="J9">
            <v>1450</v>
          </cell>
          <cell r="K9">
            <v>650</v>
          </cell>
          <cell r="L9">
            <v>580</v>
          </cell>
          <cell r="M9">
            <v>635</v>
          </cell>
          <cell r="O9">
            <v>1350</v>
          </cell>
          <cell r="P9">
            <v>1857</v>
          </cell>
          <cell r="Q9">
            <v>2120</v>
          </cell>
          <cell r="R9">
            <v>855</v>
          </cell>
          <cell r="S9">
            <v>1875</v>
          </cell>
        </row>
        <row r="14">
          <cell r="H14">
            <v>326</v>
          </cell>
          <cell r="J14">
            <v>240</v>
          </cell>
          <cell r="K14">
            <v>246</v>
          </cell>
          <cell r="L14">
            <v>232</v>
          </cell>
          <cell r="M14">
            <v>250</v>
          </cell>
          <cell r="N14">
            <v>179</v>
          </cell>
          <cell r="P14">
            <v>194</v>
          </cell>
          <cell r="Q14">
            <v>242</v>
          </cell>
          <cell r="R14">
            <v>296</v>
          </cell>
          <cell r="S14">
            <v>406</v>
          </cell>
        </row>
        <row r="42">
          <cell r="H42">
            <v>1095</v>
          </cell>
          <cell r="K42">
            <v>50</v>
          </cell>
          <cell r="L42">
            <v>49</v>
          </cell>
          <cell r="M42">
            <v>31</v>
          </cell>
          <cell r="N42">
            <v>1678</v>
          </cell>
          <cell r="O42">
            <v>978</v>
          </cell>
          <cell r="P42">
            <v>821</v>
          </cell>
          <cell r="Q42">
            <v>592</v>
          </cell>
          <cell r="R42">
            <v>897</v>
          </cell>
          <cell r="S42">
            <v>654</v>
          </cell>
        </row>
      </sheetData>
      <sheetData sheetId="2">
        <row r="10">
          <cell r="O10">
            <v>215</v>
          </cell>
          <cell r="P10">
            <v>370</v>
          </cell>
          <cell r="Q10">
            <v>289</v>
          </cell>
          <cell r="R10">
            <v>184</v>
          </cell>
          <cell r="S10">
            <v>350</v>
          </cell>
        </row>
        <row r="11">
          <cell r="O11">
            <v>45</v>
          </cell>
          <cell r="P11">
            <v>98</v>
          </cell>
          <cell r="Q11">
            <v>75</v>
          </cell>
          <cell r="R11">
            <v>85</v>
          </cell>
          <cell r="S11">
            <v>78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9"/>
  <sheetViews>
    <sheetView zoomScale="64" zoomScaleNormal="64" workbookViewId="0">
      <selection activeCell="P13" sqref="P13"/>
    </sheetView>
  </sheetViews>
  <sheetFormatPr defaultRowHeight="15" x14ac:dyDescent="0.25"/>
  <cols>
    <col min="2" max="2" width="4.42578125" customWidth="1"/>
    <col min="3" max="3" width="32.28515625" customWidth="1"/>
    <col min="4" max="4" width="10.85546875" customWidth="1"/>
    <col min="5" max="5" width="9.85546875" customWidth="1"/>
    <col min="6" max="29" width="8.7109375" customWidth="1"/>
  </cols>
  <sheetData>
    <row r="1" spans="2:29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2:29" x14ac:dyDescent="0.25"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2:29" x14ac:dyDescent="0.25">
      <c r="B3" s="77" t="s">
        <v>44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2:29" x14ac:dyDescent="0.25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2:29" ht="15" customHeight="1" x14ac:dyDescent="0.25">
      <c r="B5" s="76" t="s">
        <v>2</v>
      </c>
      <c r="C5" s="79" t="s">
        <v>3</v>
      </c>
      <c r="D5" s="76" t="s">
        <v>4</v>
      </c>
      <c r="E5" s="76"/>
      <c r="F5" s="76" t="s">
        <v>44</v>
      </c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pans="2:29" ht="15" customHeight="1" x14ac:dyDescent="0.25">
      <c r="B6" s="76"/>
      <c r="C6" s="79"/>
      <c r="D6" s="76" t="s">
        <v>5</v>
      </c>
      <c r="E6" s="76" t="s">
        <v>6</v>
      </c>
      <c r="F6" s="76" t="s">
        <v>7</v>
      </c>
      <c r="G6" s="76"/>
      <c r="H6" s="76" t="s">
        <v>8</v>
      </c>
      <c r="I6" s="76"/>
      <c r="J6" s="76" t="s">
        <v>9</v>
      </c>
      <c r="K6" s="76"/>
      <c r="L6" s="76" t="s">
        <v>10</v>
      </c>
      <c r="M6" s="76"/>
      <c r="N6" s="76" t="s">
        <v>11</v>
      </c>
      <c r="O6" s="76"/>
      <c r="P6" s="76" t="s">
        <v>12</v>
      </c>
      <c r="Q6" s="76"/>
      <c r="R6" s="76" t="s">
        <v>13</v>
      </c>
      <c r="S6" s="76"/>
      <c r="T6" s="76" t="s">
        <v>14</v>
      </c>
      <c r="U6" s="76"/>
      <c r="V6" s="76" t="s">
        <v>15</v>
      </c>
      <c r="W6" s="76"/>
      <c r="X6" s="76" t="s">
        <v>16</v>
      </c>
      <c r="Y6" s="76"/>
      <c r="Z6" s="76" t="s">
        <v>17</v>
      </c>
      <c r="AA6" s="76"/>
      <c r="AB6" s="76" t="s">
        <v>18</v>
      </c>
      <c r="AC6" s="76"/>
    </row>
    <row r="7" spans="2:29" ht="15" customHeight="1" x14ac:dyDescent="0.25">
      <c r="B7" s="76"/>
      <c r="C7" s="79"/>
      <c r="D7" s="76"/>
      <c r="E7" s="76"/>
      <c r="F7" s="1" t="s">
        <v>5</v>
      </c>
      <c r="G7" s="1" t="s">
        <v>19</v>
      </c>
      <c r="H7" s="1" t="s">
        <v>5</v>
      </c>
      <c r="I7" s="1" t="s">
        <v>19</v>
      </c>
      <c r="J7" s="1" t="s">
        <v>5</v>
      </c>
      <c r="K7" s="1" t="s">
        <v>19</v>
      </c>
      <c r="L7" s="1" t="s">
        <v>5</v>
      </c>
      <c r="M7" s="1" t="s">
        <v>19</v>
      </c>
      <c r="N7" s="1" t="s">
        <v>5</v>
      </c>
      <c r="O7" s="1" t="s">
        <v>19</v>
      </c>
      <c r="P7" s="1" t="s">
        <v>5</v>
      </c>
      <c r="Q7" s="1" t="s">
        <v>19</v>
      </c>
      <c r="R7" s="1" t="s">
        <v>5</v>
      </c>
      <c r="S7" s="1" t="s">
        <v>19</v>
      </c>
      <c r="T7" s="1" t="s">
        <v>5</v>
      </c>
      <c r="U7" s="1" t="s">
        <v>19</v>
      </c>
      <c r="V7" s="1" t="s">
        <v>5</v>
      </c>
      <c r="W7" s="1" t="s">
        <v>19</v>
      </c>
      <c r="X7" s="1" t="s">
        <v>5</v>
      </c>
      <c r="Y7" s="1" t="s">
        <v>19</v>
      </c>
      <c r="Z7" s="1" t="s">
        <v>5</v>
      </c>
      <c r="AA7" s="1" t="s">
        <v>19</v>
      </c>
      <c r="AB7" s="1" t="s">
        <v>5</v>
      </c>
      <c r="AC7" s="1" t="s">
        <v>19</v>
      </c>
    </row>
    <row r="8" spans="2:29" ht="33.75" customHeight="1" x14ac:dyDescent="0.25">
      <c r="B8" s="2" t="s">
        <v>20</v>
      </c>
      <c r="C8" s="3" t="s">
        <v>21</v>
      </c>
      <c r="D8" s="4">
        <v>1</v>
      </c>
      <c r="E8" s="5">
        <v>768</v>
      </c>
      <c r="F8" s="6"/>
      <c r="G8" s="5"/>
      <c r="H8" s="6"/>
      <c r="I8" s="7"/>
      <c r="J8" s="6"/>
      <c r="K8" s="5"/>
      <c r="L8" s="6"/>
      <c r="M8" s="5"/>
      <c r="N8" s="6"/>
      <c r="O8" s="5"/>
      <c r="P8" s="6"/>
      <c r="Q8" s="5"/>
      <c r="R8" s="6"/>
      <c r="S8" s="5"/>
      <c r="T8" s="6"/>
      <c r="U8" s="5"/>
      <c r="V8" s="5"/>
      <c r="W8" s="5"/>
      <c r="X8" s="5"/>
      <c r="Y8" s="5"/>
      <c r="Z8" s="6"/>
      <c r="AA8" s="5"/>
      <c r="AB8" s="6"/>
      <c r="AC8" s="5"/>
    </row>
    <row r="9" spans="2:29" ht="27.75" customHeight="1" x14ac:dyDescent="0.25">
      <c r="B9" s="2" t="s">
        <v>22</v>
      </c>
      <c r="C9" s="3" t="s">
        <v>23</v>
      </c>
      <c r="D9" s="4">
        <v>1</v>
      </c>
      <c r="E9" s="5">
        <v>733</v>
      </c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6"/>
      <c r="U9" s="5"/>
      <c r="V9" s="6"/>
      <c r="W9" s="5"/>
      <c r="X9" s="6"/>
      <c r="Y9" s="5"/>
      <c r="Z9" s="6"/>
      <c r="AA9" s="5"/>
      <c r="AB9" s="6"/>
      <c r="AC9" s="5"/>
    </row>
    <row r="10" spans="2:29" ht="30.75" customHeight="1" x14ac:dyDescent="0.25">
      <c r="B10" s="2" t="s">
        <v>24</v>
      </c>
      <c r="C10" s="3" t="s">
        <v>25</v>
      </c>
      <c r="D10" s="4">
        <v>1</v>
      </c>
      <c r="E10" s="5">
        <v>692</v>
      </c>
      <c r="F10" s="6"/>
      <c r="G10" s="5"/>
      <c r="H10" s="6"/>
      <c r="I10" s="5"/>
      <c r="J10" s="6"/>
      <c r="K10" s="5"/>
      <c r="L10" s="6"/>
      <c r="M10" s="5"/>
      <c r="N10" s="6"/>
      <c r="O10" s="5"/>
      <c r="P10" s="6"/>
      <c r="Q10" s="5"/>
      <c r="R10" s="6"/>
      <c r="S10" s="5"/>
      <c r="T10" s="6"/>
      <c r="U10" s="5"/>
      <c r="V10" s="6"/>
      <c r="W10" s="5"/>
      <c r="X10" s="6"/>
      <c r="Y10" s="5"/>
      <c r="Z10" s="6"/>
      <c r="AA10" s="5"/>
      <c r="AB10" s="6"/>
      <c r="AC10" s="5"/>
    </row>
    <row r="11" spans="2:29" ht="30.75" customHeight="1" x14ac:dyDescent="0.25">
      <c r="B11" s="2" t="s">
        <v>26</v>
      </c>
      <c r="C11" s="8" t="s">
        <v>27</v>
      </c>
      <c r="D11" s="4">
        <v>1</v>
      </c>
      <c r="E11" s="5">
        <v>2790</v>
      </c>
      <c r="F11" s="6"/>
      <c r="G11" s="5"/>
      <c r="H11" s="6"/>
      <c r="I11" s="5"/>
      <c r="J11" s="6"/>
      <c r="K11" s="5"/>
      <c r="L11" s="6"/>
      <c r="M11" s="5"/>
      <c r="N11" s="6"/>
      <c r="O11" s="5"/>
      <c r="P11" s="6"/>
      <c r="Q11" s="5"/>
      <c r="R11" s="6"/>
      <c r="S11" s="5"/>
      <c r="T11" s="6"/>
      <c r="U11" s="5"/>
      <c r="V11" s="6"/>
      <c r="W11" s="5"/>
      <c r="X11" s="6"/>
      <c r="Y11" s="5"/>
      <c r="Z11" s="6"/>
      <c r="AA11" s="5"/>
      <c r="AB11" s="6"/>
      <c r="AC11" s="5"/>
    </row>
    <row r="12" spans="2:29" ht="41.25" customHeight="1" x14ac:dyDescent="0.25">
      <c r="B12" s="2" t="s">
        <v>28</v>
      </c>
      <c r="C12" s="8" t="s">
        <v>29</v>
      </c>
      <c r="D12" s="4">
        <v>1</v>
      </c>
      <c r="E12" s="5">
        <v>3520</v>
      </c>
      <c r="F12" s="6"/>
      <c r="G12" s="5"/>
      <c r="H12" s="6"/>
      <c r="I12" s="5"/>
      <c r="J12" s="6"/>
      <c r="K12" s="5"/>
      <c r="L12" s="6"/>
      <c r="M12" s="5"/>
      <c r="N12" s="6"/>
      <c r="O12" s="5"/>
      <c r="P12" s="6"/>
      <c r="Q12" s="5"/>
      <c r="R12" s="6"/>
      <c r="S12" s="5"/>
      <c r="T12" s="6"/>
      <c r="U12" s="5"/>
      <c r="V12" s="6"/>
      <c r="W12" s="5"/>
      <c r="X12" s="6"/>
      <c r="Y12" s="5"/>
      <c r="Z12" s="6"/>
      <c r="AA12" s="5"/>
      <c r="AB12" s="6"/>
      <c r="AC12" s="5"/>
    </row>
    <row r="13" spans="2:29" ht="36" customHeight="1" x14ac:dyDescent="0.25">
      <c r="B13" s="2" t="s">
        <v>30</v>
      </c>
      <c r="C13" s="8" t="s">
        <v>31</v>
      </c>
      <c r="D13" s="4">
        <v>1</v>
      </c>
      <c r="E13" s="5">
        <v>38066</v>
      </c>
      <c r="F13" s="6"/>
      <c r="G13" s="5"/>
      <c r="H13" s="6"/>
      <c r="I13" s="5"/>
      <c r="J13" s="6"/>
      <c r="K13" s="5"/>
      <c r="L13" s="6"/>
      <c r="M13" s="5"/>
      <c r="N13" s="6"/>
      <c r="O13" s="5"/>
      <c r="P13" s="6"/>
      <c r="Q13" s="5"/>
      <c r="R13" s="6"/>
      <c r="S13" s="5"/>
      <c r="T13" s="6"/>
      <c r="U13" s="5"/>
      <c r="V13" s="6"/>
      <c r="W13" s="5"/>
      <c r="X13" s="6"/>
      <c r="Y13" s="5"/>
      <c r="Z13" s="6"/>
      <c r="AA13" s="5"/>
      <c r="AB13" s="6"/>
      <c r="AC13" s="5"/>
    </row>
    <row r="14" spans="2:29" s="14" customFormat="1" ht="28.5" customHeight="1" x14ac:dyDescent="0.25">
      <c r="B14" s="9" t="s">
        <v>32</v>
      </c>
      <c r="C14" s="10" t="s">
        <v>33</v>
      </c>
      <c r="D14" s="11">
        <v>1</v>
      </c>
      <c r="E14" s="12">
        <v>7536</v>
      </c>
      <c r="F14" s="13"/>
      <c r="G14" s="12"/>
      <c r="H14" s="13"/>
      <c r="I14" s="12"/>
      <c r="J14" s="13"/>
      <c r="K14" s="12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2"/>
    </row>
    <row r="15" spans="2:29" s="14" customFormat="1" ht="33.75" customHeight="1" x14ac:dyDescent="0.25">
      <c r="B15" s="9" t="s">
        <v>34</v>
      </c>
      <c r="C15" s="10" t="s">
        <v>35</v>
      </c>
      <c r="D15" s="11">
        <v>1</v>
      </c>
      <c r="E15" s="12">
        <v>14636</v>
      </c>
      <c r="F15" s="13"/>
      <c r="G15" s="12"/>
      <c r="H15" s="13"/>
      <c r="I15" s="12"/>
      <c r="J15" s="13"/>
      <c r="K15" s="12"/>
      <c r="L15" s="13"/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2"/>
    </row>
    <row r="16" spans="2:29" s="14" customFormat="1" ht="45" customHeight="1" x14ac:dyDescent="0.25">
      <c r="B16" s="9" t="s">
        <v>36</v>
      </c>
      <c r="C16" s="10" t="s">
        <v>37</v>
      </c>
      <c r="D16" s="11">
        <v>1</v>
      </c>
      <c r="E16" s="12">
        <v>3943</v>
      </c>
      <c r="F16" s="13"/>
      <c r="G16" s="12"/>
      <c r="H16" s="13"/>
      <c r="I16" s="12"/>
      <c r="J16" s="13"/>
      <c r="K16" s="12"/>
      <c r="L16" s="13"/>
      <c r="M16" s="12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3"/>
      <c r="Y16" s="12"/>
      <c r="Z16" s="13"/>
      <c r="AA16" s="12"/>
      <c r="AB16" s="13"/>
      <c r="AC16" s="12"/>
    </row>
    <row r="17" spans="2:29" ht="42" customHeight="1" x14ac:dyDescent="0.25">
      <c r="B17" s="2" t="s">
        <v>38</v>
      </c>
      <c r="C17" s="8" t="s">
        <v>39</v>
      </c>
      <c r="D17" s="4">
        <v>1</v>
      </c>
      <c r="E17" s="5">
        <v>3269</v>
      </c>
      <c r="F17" s="6"/>
      <c r="G17" s="5"/>
      <c r="H17" s="6"/>
      <c r="I17" s="5"/>
      <c r="J17" s="6"/>
      <c r="K17" s="5"/>
      <c r="L17" s="6"/>
      <c r="M17" s="5"/>
      <c r="N17" s="6"/>
      <c r="O17" s="5"/>
      <c r="P17" s="6"/>
      <c r="Q17" s="5"/>
      <c r="R17" s="6"/>
      <c r="S17" s="5"/>
      <c r="T17" s="6"/>
      <c r="U17" s="5"/>
      <c r="V17" s="6"/>
      <c r="W17" s="5"/>
      <c r="X17" s="6"/>
      <c r="Y17" s="5"/>
      <c r="Z17" s="6"/>
      <c r="AA17" s="5"/>
      <c r="AB17" s="6"/>
      <c r="AC17" s="5"/>
    </row>
    <row r="18" spans="2:29" ht="33.75" customHeight="1" x14ac:dyDescent="0.25">
      <c r="B18" s="2" t="s">
        <v>40</v>
      </c>
      <c r="C18" s="8" t="s">
        <v>41</v>
      </c>
      <c r="D18" s="4">
        <v>1</v>
      </c>
      <c r="E18" s="5">
        <v>25</v>
      </c>
      <c r="F18" s="6"/>
      <c r="G18" s="5"/>
      <c r="H18" s="6"/>
      <c r="I18" s="5"/>
      <c r="J18" s="6"/>
      <c r="K18" s="5"/>
      <c r="L18" s="6"/>
      <c r="M18" s="5"/>
      <c r="N18" s="6"/>
      <c r="O18" s="5"/>
      <c r="P18" s="6"/>
      <c r="Q18" s="5"/>
      <c r="R18" s="6"/>
      <c r="S18" s="5"/>
      <c r="T18" s="6"/>
      <c r="U18" s="5"/>
      <c r="V18" s="6"/>
      <c r="W18" s="5"/>
      <c r="X18" s="6"/>
      <c r="Y18" s="5"/>
      <c r="Z18" s="6"/>
      <c r="AA18" s="5"/>
      <c r="AB18" s="6"/>
      <c r="AC18" s="5"/>
    </row>
    <row r="19" spans="2:29" ht="45" customHeight="1" x14ac:dyDescent="0.25">
      <c r="B19" s="2" t="s">
        <v>42</v>
      </c>
      <c r="C19" s="8" t="s">
        <v>43</v>
      </c>
      <c r="D19" s="4">
        <v>1</v>
      </c>
      <c r="E19" s="5">
        <v>869</v>
      </c>
      <c r="F19" s="6"/>
      <c r="G19" s="5"/>
      <c r="H19" s="6"/>
      <c r="I19" s="5"/>
      <c r="J19" s="6"/>
      <c r="K19" s="5"/>
      <c r="L19" s="6"/>
      <c r="M19" s="5"/>
      <c r="N19" s="6"/>
      <c r="O19" s="5"/>
      <c r="P19" s="6"/>
      <c r="Q19" s="5"/>
      <c r="R19" s="6"/>
      <c r="S19" s="5"/>
      <c r="T19" s="6"/>
      <c r="U19" s="5"/>
      <c r="V19" s="5"/>
      <c r="W19" s="5"/>
      <c r="X19" s="5"/>
      <c r="Y19" s="5"/>
      <c r="Z19" s="5"/>
      <c r="AA19" s="5"/>
      <c r="AB19" s="6"/>
      <c r="AC19" s="5"/>
    </row>
  </sheetData>
  <mergeCells count="22">
    <mergeCell ref="B1:AC1"/>
    <mergeCell ref="B2:AC2"/>
    <mergeCell ref="B3:AC3"/>
    <mergeCell ref="B4:AC4"/>
    <mergeCell ref="V6:W6"/>
    <mergeCell ref="X6:Y6"/>
    <mergeCell ref="B5:B7"/>
    <mergeCell ref="C5:C7"/>
    <mergeCell ref="D5:E5"/>
    <mergeCell ref="F5:AC5"/>
    <mergeCell ref="D6:D7"/>
    <mergeCell ref="E6:E7"/>
    <mergeCell ref="F6:G6"/>
    <mergeCell ref="H6:I6"/>
    <mergeCell ref="J6:K6"/>
    <mergeCell ref="L6:M6"/>
    <mergeCell ref="Z6:AA6"/>
    <mergeCell ref="AB6:AC6"/>
    <mergeCell ref="N6:O6"/>
    <mergeCell ref="P6:Q6"/>
    <mergeCell ref="R6:S6"/>
    <mergeCell ref="T6:U6"/>
  </mergeCells>
  <pageMargins left="0.28000000000000003" right="0.7" top="1.2" bottom="0.75" header="0.3" footer="0.3"/>
  <pageSetup paperSize="5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35"/>
  <sheetViews>
    <sheetView tabSelected="1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RowHeight="15" x14ac:dyDescent="0.25"/>
  <cols>
    <col min="1" max="1" width="4.140625" bestFit="1" customWidth="1"/>
    <col min="2" max="2" width="31.42578125" customWidth="1"/>
    <col min="3" max="3" width="10.85546875" customWidth="1"/>
    <col min="4" max="4" width="12.140625" customWidth="1"/>
    <col min="5" max="10" width="10" customWidth="1"/>
    <col min="11" max="11" width="11" customWidth="1"/>
    <col min="12" max="15" width="10" customWidth="1"/>
    <col min="16" max="16" width="11.5703125" customWidth="1"/>
    <col min="17" max="28" width="10" customWidth="1"/>
    <col min="29" max="160" width="9.140625" style="36"/>
  </cols>
  <sheetData>
    <row r="1" spans="1:29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ht="15.75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9" ht="15.75" x14ac:dyDescent="0.25">
      <c r="A3" s="80" t="s">
        <v>71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9" ht="15.75" x14ac:dyDescent="0.25">
      <c r="A4" s="81" t="s">
        <v>45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9" ht="15.75" x14ac:dyDescent="0.25">
      <c r="A5" s="82" t="s">
        <v>2</v>
      </c>
      <c r="B5" s="83" t="s">
        <v>3</v>
      </c>
      <c r="C5" s="82" t="s">
        <v>4</v>
      </c>
      <c r="D5" s="82"/>
      <c r="E5" s="85" t="s">
        <v>71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29" ht="27" customHeight="1" x14ac:dyDescent="0.25">
      <c r="A6" s="82"/>
      <c r="B6" s="83"/>
      <c r="C6" s="84" t="s">
        <v>5</v>
      </c>
      <c r="D6" s="84" t="s">
        <v>6</v>
      </c>
      <c r="E6" s="84" t="s">
        <v>7</v>
      </c>
      <c r="F6" s="84"/>
      <c r="G6" s="84" t="s">
        <v>8</v>
      </c>
      <c r="H6" s="84"/>
      <c r="I6" s="84" t="s">
        <v>9</v>
      </c>
      <c r="J6" s="84"/>
      <c r="K6" s="84" t="s">
        <v>10</v>
      </c>
      <c r="L6" s="84"/>
      <c r="M6" s="84" t="s">
        <v>11</v>
      </c>
      <c r="N6" s="84"/>
      <c r="O6" s="84" t="s">
        <v>12</v>
      </c>
      <c r="P6" s="84"/>
    </row>
    <row r="7" spans="1:29" x14ac:dyDescent="0.25">
      <c r="A7" s="82"/>
      <c r="B7" s="83"/>
      <c r="C7" s="84"/>
      <c r="D7" s="84"/>
      <c r="E7" s="61" t="s">
        <v>5</v>
      </c>
      <c r="F7" s="61" t="s">
        <v>19</v>
      </c>
      <c r="G7" s="61" t="s">
        <v>5</v>
      </c>
      <c r="H7" s="61" t="s">
        <v>19</v>
      </c>
      <c r="I7" s="61" t="s">
        <v>5</v>
      </c>
      <c r="J7" s="61" t="s">
        <v>19</v>
      </c>
      <c r="K7" s="61" t="s">
        <v>5</v>
      </c>
      <c r="L7" s="61" t="s">
        <v>19</v>
      </c>
      <c r="M7" s="61" t="s">
        <v>5</v>
      </c>
      <c r="N7" s="61" t="s">
        <v>19</v>
      </c>
      <c r="O7" s="61" t="s">
        <v>5</v>
      </c>
      <c r="P7" s="61" t="s">
        <v>19</v>
      </c>
    </row>
    <row r="8" spans="1:29" ht="25.5" customHeight="1" x14ac:dyDescent="0.25">
      <c r="A8" s="21" t="s">
        <v>20</v>
      </c>
      <c r="B8" s="22" t="s">
        <v>21</v>
      </c>
      <c r="C8" s="23">
        <v>1</v>
      </c>
      <c r="D8" s="24">
        <f>783*2</f>
        <v>1566</v>
      </c>
      <c r="E8" s="25">
        <f t="shared" ref="E8:E13" si="0">F8/D8*100</f>
        <v>6.5134099616858236</v>
      </c>
      <c r="F8" s="57">
        <f>'[1]UKM Esensial'!$H$68+'[1]UKM Esensial'!$H$69</f>
        <v>102</v>
      </c>
      <c r="G8" s="25">
        <f t="shared" ref="G8:G13" si="1">(F8+H8)/D8*100</f>
        <v>14.878671775223498</v>
      </c>
      <c r="H8" s="58">
        <f>'[1]UKM Esensial'!$I$68+'[1]UKM Esensial'!$I$69</f>
        <v>131</v>
      </c>
      <c r="I8" s="25">
        <f t="shared" ref="I8:I13" si="2">(F8+H8+J8)/D8*100</f>
        <v>21.519795657726693</v>
      </c>
      <c r="J8" s="57">
        <f>'[1]UKM Esensial'!$J$68+'[1]UKM Esensial'!$J$69</f>
        <v>104</v>
      </c>
      <c r="K8" s="25">
        <f>(F8+H8+J8+L8)/D8*100</f>
        <v>28.991060025542787</v>
      </c>
      <c r="L8" s="57">
        <f>'[1]UKM Esensial'!$K$68+'[1]UKM Esensial'!$K$69</f>
        <v>117</v>
      </c>
      <c r="M8" s="25">
        <f t="shared" ref="M8:M13" si="3">(N8+L8+J8+H8+F8)/D8*100</f>
        <v>36.079182630906772</v>
      </c>
      <c r="N8" s="57">
        <f>'[1]UKM Esensial'!$L$68+'[1]UKM Esensial'!$L$69</f>
        <v>111</v>
      </c>
      <c r="O8" s="25">
        <f t="shared" ref="O8:O19" si="4">(P8+N8+L8+J8+H8+F8)/D8*100</f>
        <v>44.508301404853128</v>
      </c>
      <c r="P8" s="57">
        <f>'[1]UKM Esensial'!$M$68+'[1]UKM Esensial'!$M$69</f>
        <v>132</v>
      </c>
    </row>
    <row r="9" spans="1:29" ht="24.75" customHeight="1" x14ac:dyDescent="0.25">
      <c r="A9" s="21" t="s">
        <v>22</v>
      </c>
      <c r="B9" s="22" t="s">
        <v>23</v>
      </c>
      <c r="C9" s="23">
        <v>1</v>
      </c>
      <c r="D9" s="24">
        <v>783</v>
      </c>
      <c r="E9" s="25">
        <f t="shared" si="0"/>
        <v>4.853128991060025</v>
      </c>
      <c r="F9" s="57">
        <f>'[1]UKM Esensial'!$H$70</f>
        <v>38</v>
      </c>
      <c r="G9" s="25">
        <f t="shared" si="1"/>
        <v>11.23882503192848</v>
      </c>
      <c r="H9" s="57">
        <f>'[1]UKM Esensial'!$I$70</f>
        <v>50</v>
      </c>
      <c r="I9" s="25">
        <f t="shared" si="2"/>
        <v>18.263090676883781</v>
      </c>
      <c r="J9" s="57">
        <f>'[1]UKM Esensial'!$J$70</f>
        <v>55</v>
      </c>
      <c r="K9" s="25">
        <f t="shared" ref="K9:K19" si="5">(F9+H9+J9+L9)/D9*100</f>
        <v>27.203065134099617</v>
      </c>
      <c r="L9" s="57">
        <f>'[1]UKM Esensial'!$K$70</f>
        <v>70</v>
      </c>
      <c r="M9" s="25">
        <f t="shared" si="3"/>
        <v>34.993614303959134</v>
      </c>
      <c r="N9" s="57">
        <f>'[1]UKM Esensial'!$L$70</f>
        <v>61</v>
      </c>
      <c r="O9" s="25">
        <f t="shared" si="4"/>
        <v>43.29501915708812</v>
      </c>
      <c r="P9" s="57">
        <f>'[1]UKM Esensial'!$M$70</f>
        <v>65</v>
      </c>
    </row>
    <row r="10" spans="1:29" x14ac:dyDescent="0.25">
      <c r="A10" s="21" t="s">
        <v>24</v>
      </c>
      <c r="B10" s="22" t="s">
        <v>25</v>
      </c>
      <c r="C10" s="23">
        <v>1</v>
      </c>
      <c r="D10" s="24">
        <v>714</v>
      </c>
      <c r="E10" s="25">
        <f t="shared" si="0"/>
        <v>5.322128851540616</v>
      </c>
      <c r="F10" s="57">
        <f>'[1]UKM Esensial'!$H$76</f>
        <v>38</v>
      </c>
      <c r="G10" s="25">
        <f t="shared" si="1"/>
        <v>12.324929971988796</v>
      </c>
      <c r="H10" s="57">
        <f>'[1]UKM Esensial'!$I$76</f>
        <v>50</v>
      </c>
      <c r="I10" s="25">
        <f t="shared" si="2"/>
        <v>20.028011204481793</v>
      </c>
      <c r="J10" s="57">
        <f>'[1]UKM Esensial'!$J$72</f>
        <v>55</v>
      </c>
      <c r="K10" s="25">
        <f t="shared" si="5"/>
        <v>29.831932773109244</v>
      </c>
      <c r="L10" s="57">
        <f>'[1]UKM Esensial'!$K$72</f>
        <v>70</v>
      </c>
      <c r="M10" s="25">
        <f t="shared" si="3"/>
        <v>38.375350140056028</v>
      </c>
      <c r="N10" s="57">
        <f>'[1]UKM Esensial'!$L$72</f>
        <v>61</v>
      </c>
      <c r="O10" s="25">
        <f t="shared" si="4"/>
        <v>47.338935574229687</v>
      </c>
      <c r="P10" s="57">
        <f>'[1]UKM Esensial'!$M$72</f>
        <v>64</v>
      </c>
    </row>
    <row r="11" spans="1:29" ht="17.25" customHeight="1" x14ac:dyDescent="0.25">
      <c r="A11" s="21" t="s">
        <v>26</v>
      </c>
      <c r="B11" s="22" t="s">
        <v>27</v>
      </c>
      <c r="C11" s="23">
        <v>1</v>
      </c>
      <c r="D11" s="24">
        <v>2832</v>
      </c>
      <c r="E11" s="25">
        <f t="shared" si="0"/>
        <v>7.2033898305084749</v>
      </c>
      <c r="F11" s="57">
        <f>'[1]UKM Esensial'!$H$82</f>
        <v>204</v>
      </c>
      <c r="G11" s="25">
        <f t="shared" si="1"/>
        <v>17.372881355932204</v>
      </c>
      <c r="H11" s="57">
        <f>'[1]UKM Esensial'!$I$82</f>
        <v>288</v>
      </c>
      <c r="I11" s="25">
        <f t="shared" si="2"/>
        <v>25.988700564971751</v>
      </c>
      <c r="J11" s="57">
        <f>'[1]UKM Esensial'!$J$82</f>
        <v>244</v>
      </c>
      <c r="K11" s="25">
        <f t="shared" si="5"/>
        <v>29.76694915254237</v>
      </c>
      <c r="L11" s="57">
        <f>'[1]UKM Esensial'!$K$82</f>
        <v>107</v>
      </c>
      <c r="M11" s="25">
        <f t="shared" si="3"/>
        <v>40.64265536723164</v>
      </c>
      <c r="N11" s="57">
        <f>'[1]UKM Esensial'!$L$82</f>
        <v>308</v>
      </c>
      <c r="O11" s="25">
        <f t="shared" si="4"/>
        <v>42.79661016949153</v>
      </c>
      <c r="P11" s="57">
        <f>'[1]UKM Esensial'!$M$82</f>
        <v>61</v>
      </c>
    </row>
    <row r="12" spans="1:29" s="36" customFormat="1" ht="22.5" x14ac:dyDescent="0.25">
      <c r="A12" s="21" t="s">
        <v>28</v>
      </c>
      <c r="B12" s="22" t="s">
        <v>29</v>
      </c>
      <c r="C12" s="23">
        <v>1</v>
      </c>
      <c r="D12" s="24">
        <v>1668</v>
      </c>
      <c r="E12" s="25">
        <f t="shared" si="0"/>
        <v>0</v>
      </c>
      <c r="F12" s="57">
        <f>'[1]UKM Esensial'!$H$90</f>
        <v>0</v>
      </c>
      <c r="G12" s="25">
        <f t="shared" si="1"/>
        <v>0</v>
      </c>
      <c r="H12" s="26">
        <v>0</v>
      </c>
      <c r="I12" s="25">
        <f t="shared" si="2"/>
        <v>0</v>
      </c>
      <c r="J12" s="57">
        <f>'[1]UKM Esensial'!$J$87</f>
        <v>0</v>
      </c>
      <c r="K12" s="25">
        <f t="shared" si="5"/>
        <v>0</v>
      </c>
      <c r="L12" s="26">
        <v>0</v>
      </c>
      <c r="M12" s="25">
        <f t="shared" si="3"/>
        <v>0</v>
      </c>
      <c r="N12" s="26">
        <v>0</v>
      </c>
      <c r="O12" s="25">
        <f t="shared" si="4"/>
        <v>0</v>
      </c>
      <c r="P12" s="26">
        <v>0</v>
      </c>
    </row>
    <row r="13" spans="1:29" x14ac:dyDescent="0.25">
      <c r="A13" s="21" t="s">
        <v>30</v>
      </c>
      <c r="B13" s="22" t="s">
        <v>31</v>
      </c>
      <c r="C13" s="23">
        <v>1</v>
      </c>
      <c r="D13" s="24">
        <v>38188</v>
      </c>
      <c r="E13" s="25">
        <f t="shared" si="0"/>
        <v>4.8444537551063167</v>
      </c>
      <c r="F13" s="57">
        <f>'[1]UKM Pengembangan'!$H$9</f>
        <v>1850</v>
      </c>
      <c r="G13" s="25">
        <f t="shared" si="1"/>
        <v>11.406724625536818</v>
      </c>
      <c r="H13" s="26">
        <v>2506</v>
      </c>
      <c r="I13" s="25">
        <f t="shared" si="2"/>
        <v>15.203728920079607</v>
      </c>
      <c r="J13" s="57">
        <f>'[1]UKM Pengembangan'!$J$9</f>
        <v>1450</v>
      </c>
      <c r="K13" s="25">
        <f t="shared" si="5"/>
        <v>16.905834293495339</v>
      </c>
      <c r="L13" s="57">
        <f>'[1]UKM Pengembangan'!$K$9</f>
        <v>650</v>
      </c>
      <c r="M13" s="25">
        <f t="shared" si="3"/>
        <v>18.424636011312455</v>
      </c>
      <c r="N13" s="57">
        <f>'[1]UKM Pengembangan'!$L$9</f>
        <v>580</v>
      </c>
      <c r="O13" s="25">
        <f t="shared" si="4"/>
        <v>20.087462029957052</v>
      </c>
      <c r="P13" s="57">
        <f>'[1]UKM Pengembangan'!$M$9</f>
        <v>635</v>
      </c>
    </row>
    <row r="14" spans="1:29" s="43" customFormat="1" ht="22.5" customHeight="1" x14ac:dyDescent="0.25">
      <c r="A14" s="37" t="s">
        <v>32</v>
      </c>
      <c r="B14" s="38" t="s">
        <v>33</v>
      </c>
      <c r="C14" s="39">
        <v>1</v>
      </c>
      <c r="D14" s="40">
        <v>16662</v>
      </c>
      <c r="E14" s="41">
        <f t="shared" ref="E14:E19" si="6">F14/D14*100</f>
        <v>6.5718401152322654</v>
      </c>
      <c r="F14" s="42">
        <f>'[1]UKM Pengembangan'!$H$42</f>
        <v>1095</v>
      </c>
      <c r="G14" s="41">
        <f t="shared" ref="G14:G19" si="7">(F14+H14)/D14*100</f>
        <v>13.743848277517706</v>
      </c>
      <c r="H14" s="42">
        <v>1195</v>
      </c>
      <c r="I14" s="41">
        <f t="shared" ref="I14:I19" si="8">(F14+H14+J14)/D14*100</f>
        <v>14.968191093506181</v>
      </c>
      <c r="J14" s="42">
        <v>204</v>
      </c>
      <c r="K14" s="25">
        <f t="shared" si="5"/>
        <v>15.26827511703277</v>
      </c>
      <c r="L14" s="42">
        <f>'[1]UKM Pengembangan'!$K$42</f>
        <v>50</v>
      </c>
      <c r="M14" s="41">
        <f t="shared" ref="M14:M19" si="9">(N14+L14+J14+H14+F14)/D14*100</f>
        <v>15.562357460088824</v>
      </c>
      <c r="N14" s="42">
        <f>'[1]UKM Pengembangan'!$L$42</f>
        <v>49</v>
      </c>
      <c r="O14" s="41">
        <f t="shared" si="4"/>
        <v>15.748409554675307</v>
      </c>
      <c r="P14" s="42">
        <f>'[1]UKM Pengembangan'!$M$42</f>
        <v>31</v>
      </c>
    </row>
    <row r="15" spans="1:29" x14ac:dyDescent="0.25">
      <c r="A15" s="21" t="s">
        <v>34</v>
      </c>
      <c r="B15" s="22" t="s">
        <v>35</v>
      </c>
      <c r="C15" s="39">
        <v>1</v>
      </c>
      <c r="D15" s="24">
        <v>14636</v>
      </c>
      <c r="E15" s="25">
        <f t="shared" si="6"/>
        <v>1.2640065591691718</v>
      </c>
      <c r="F15" s="26">
        <v>185</v>
      </c>
      <c r="G15" s="25">
        <f t="shared" si="7"/>
        <v>5.7051106859797756</v>
      </c>
      <c r="H15" s="26">
        <v>650</v>
      </c>
      <c r="I15" s="25">
        <f t="shared" si="8"/>
        <v>8.779721235310193</v>
      </c>
      <c r="J15" s="26">
        <v>450</v>
      </c>
      <c r="K15" s="25">
        <f t="shared" si="5"/>
        <v>9.5176277671494951</v>
      </c>
      <c r="L15" s="26">
        <v>108</v>
      </c>
      <c r="M15" s="25">
        <f t="shared" si="9"/>
        <v>10.467340803498223</v>
      </c>
      <c r="N15" s="26">
        <v>139</v>
      </c>
      <c r="O15" s="25">
        <f t="shared" si="4"/>
        <v>11.799672041541404</v>
      </c>
      <c r="P15" s="26">
        <v>195</v>
      </c>
      <c r="AC15" s="48"/>
    </row>
    <row r="16" spans="1:29" ht="22.5" x14ac:dyDescent="0.25">
      <c r="A16" s="21" t="s">
        <v>36</v>
      </c>
      <c r="B16" s="22" t="s">
        <v>37</v>
      </c>
      <c r="C16" s="39">
        <v>1</v>
      </c>
      <c r="D16" s="24">
        <v>3943</v>
      </c>
      <c r="E16" s="25">
        <f t="shared" si="6"/>
        <v>1.6484909967030181</v>
      </c>
      <c r="F16" s="26">
        <v>65</v>
      </c>
      <c r="G16" s="25">
        <f t="shared" si="7"/>
        <v>3.9056555921886886</v>
      </c>
      <c r="H16" s="26">
        <v>89</v>
      </c>
      <c r="I16" s="25">
        <f t="shared" si="8"/>
        <v>5.8584833882830329</v>
      </c>
      <c r="J16" s="26">
        <v>77</v>
      </c>
      <c r="K16" s="25">
        <f t="shared" si="5"/>
        <v>6.999746386000508</v>
      </c>
      <c r="L16" s="26">
        <v>45</v>
      </c>
      <c r="M16" s="25">
        <f t="shared" si="9"/>
        <v>8.4707075830585836</v>
      </c>
      <c r="N16" s="26">
        <v>58</v>
      </c>
      <c r="O16" s="25">
        <f t="shared" si="4"/>
        <v>10.043114379913771</v>
      </c>
      <c r="P16" s="26">
        <v>62</v>
      </c>
      <c r="AC16" s="48"/>
    </row>
    <row r="17" spans="1:160" ht="25.5" customHeight="1" x14ac:dyDescent="0.25">
      <c r="A17" s="21" t="s">
        <v>38</v>
      </c>
      <c r="B17" s="22" t="s">
        <v>39</v>
      </c>
      <c r="C17" s="23">
        <v>1</v>
      </c>
      <c r="D17" s="24">
        <v>3249</v>
      </c>
      <c r="E17" s="25">
        <f t="shared" si="6"/>
        <v>10.033856571252693</v>
      </c>
      <c r="F17" s="26">
        <f>'[1]UKM Pengembangan'!$H$14</f>
        <v>326</v>
      </c>
      <c r="G17" s="25">
        <f t="shared" si="7"/>
        <v>22.03755001538935</v>
      </c>
      <c r="H17" s="26">
        <v>390</v>
      </c>
      <c r="I17" s="25">
        <f t="shared" si="8"/>
        <v>29.42443828870422</v>
      </c>
      <c r="J17" s="26">
        <f>'[1]UKM Pengembangan'!$J$14</f>
        <v>240</v>
      </c>
      <c r="K17" s="25">
        <f t="shared" si="5"/>
        <v>36.995998768851955</v>
      </c>
      <c r="L17" s="26">
        <f>'[1]UKM Pengembangan'!$K$14</f>
        <v>246</v>
      </c>
      <c r="M17" s="25">
        <f t="shared" si="9"/>
        <v>44.136657433056328</v>
      </c>
      <c r="N17" s="26">
        <f>'[1]UKM Pengembangan'!$L$14</f>
        <v>232</v>
      </c>
      <c r="O17" s="25">
        <f t="shared" si="4"/>
        <v>51.831332717759317</v>
      </c>
      <c r="P17" s="26">
        <f>'[1]UKM Pengembangan'!$M$14</f>
        <v>250</v>
      </c>
      <c r="AC17" s="48"/>
    </row>
    <row r="18" spans="1:160" s="36" customFormat="1" x14ac:dyDescent="0.25">
      <c r="A18" s="21" t="s">
        <v>40</v>
      </c>
      <c r="B18" s="22" t="s">
        <v>41</v>
      </c>
      <c r="C18" s="23">
        <v>1</v>
      </c>
      <c r="D18" s="24">
        <v>486</v>
      </c>
      <c r="E18" s="25">
        <f t="shared" si="6"/>
        <v>1.8518518518518516</v>
      </c>
      <c r="F18" s="26">
        <f>'[1]UKM Esensial'!$H$141</f>
        <v>9</v>
      </c>
      <c r="G18" s="25">
        <f t="shared" si="7"/>
        <v>3.4979423868312756</v>
      </c>
      <c r="H18" s="26">
        <f>'[1]UKM Esensial'!$I$141</f>
        <v>8</v>
      </c>
      <c r="I18" s="25">
        <f t="shared" si="8"/>
        <v>5.9670781893004117</v>
      </c>
      <c r="J18" s="26">
        <f>'[1]UKM Esensial'!$J$141</f>
        <v>12</v>
      </c>
      <c r="K18" s="25">
        <f t="shared" si="5"/>
        <v>8.0246913580246915</v>
      </c>
      <c r="L18" s="26">
        <f>'[1]UKM Esensial'!$K$141</f>
        <v>10</v>
      </c>
      <c r="M18" s="25">
        <f t="shared" si="9"/>
        <v>8.2304526748971192</v>
      </c>
      <c r="N18" s="26">
        <f>'[1]UKM Esensial'!$L$141</f>
        <v>1</v>
      </c>
      <c r="O18" s="25">
        <f t="shared" si="4"/>
        <v>8.8477366255144041</v>
      </c>
      <c r="P18" s="26">
        <f>'[1]UKM Esensial'!$M$141</f>
        <v>3</v>
      </c>
    </row>
    <row r="19" spans="1:160" ht="22.5" x14ac:dyDescent="0.25">
      <c r="A19" s="21" t="s">
        <v>42</v>
      </c>
      <c r="B19" s="22" t="s">
        <v>43</v>
      </c>
      <c r="C19" s="23">
        <v>1</v>
      </c>
      <c r="D19" s="24">
        <v>768</v>
      </c>
      <c r="E19" s="25">
        <f t="shared" si="6"/>
        <v>10.15625</v>
      </c>
      <c r="F19" s="26">
        <f>'[1]UKM Esensial'!$H$145</f>
        <v>78</v>
      </c>
      <c r="G19" s="25">
        <f t="shared" si="7"/>
        <v>16.015625</v>
      </c>
      <c r="H19" s="26">
        <v>45</v>
      </c>
      <c r="I19" s="25">
        <f t="shared" si="8"/>
        <v>21.744791666666664</v>
      </c>
      <c r="J19" s="26">
        <f>'[1]UKM Esensial'!$J$145</f>
        <v>44</v>
      </c>
      <c r="K19" s="25">
        <f t="shared" si="5"/>
        <v>23.697916666666664</v>
      </c>
      <c r="L19" s="59">
        <f>'[1]UKM Esensial'!$K$145</f>
        <v>15</v>
      </c>
      <c r="M19" s="25">
        <f t="shared" si="9"/>
        <v>25.651041666666668</v>
      </c>
      <c r="N19" s="59">
        <f>'[1]UKM Esensial'!$L$145</f>
        <v>15</v>
      </c>
      <c r="O19" s="25">
        <f t="shared" si="4"/>
        <v>31.640625</v>
      </c>
      <c r="P19" s="26">
        <f>'[1]UKM Esensial'!$M$145</f>
        <v>46</v>
      </c>
    </row>
    <row r="20" spans="1:160" s="56" customFormat="1" x14ac:dyDescent="0.25">
      <c r="A20" s="52"/>
      <c r="B20" s="53"/>
      <c r="C20" s="54"/>
      <c r="D20" s="55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/>
      <c r="P20" s="51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</row>
    <row r="21" spans="1:160" ht="18.75" x14ac:dyDescent="0.3">
      <c r="A21" s="82" t="s">
        <v>2</v>
      </c>
      <c r="B21" s="83" t="s">
        <v>3</v>
      </c>
      <c r="C21" s="82" t="s">
        <v>4</v>
      </c>
      <c r="D21" s="82"/>
      <c r="E21" s="88" t="s">
        <v>71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0"/>
    </row>
    <row r="22" spans="1:160" x14ac:dyDescent="0.25">
      <c r="A22" s="82"/>
      <c r="B22" s="83"/>
      <c r="C22" s="84" t="s">
        <v>5</v>
      </c>
      <c r="D22" s="84" t="s">
        <v>6</v>
      </c>
      <c r="E22" s="84" t="s">
        <v>13</v>
      </c>
      <c r="F22" s="84"/>
      <c r="G22" s="84" t="s">
        <v>14</v>
      </c>
      <c r="H22" s="84"/>
      <c r="I22" s="84" t="s">
        <v>15</v>
      </c>
      <c r="J22" s="84"/>
      <c r="K22" s="84" t="s">
        <v>16</v>
      </c>
      <c r="L22" s="84"/>
      <c r="M22" s="84" t="s">
        <v>17</v>
      </c>
      <c r="N22" s="84"/>
      <c r="O22" s="84" t="s">
        <v>18</v>
      </c>
      <c r="P22" s="84"/>
    </row>
    <row r="23" spans="1:160" x14ac:dyDescent="0.25">
      <c r="A23" s="82"/>
      <c r="B23" s="83"/>
      <c r="C23" s="84"/>
      <c r="D23" s="84"/>
      <c r="E23" s="61" t="s">
        <v>5</v>
      </c>
      <c r="F23" s="61" t="s">
        <v>19</v>
      </c>
      <c r="G23" s="61" t="s">
        <v>5</v>
      </c>
      <c r="H23" s="61" t="s">
        <v>19</v>
      </c>
      <c r="I23" s="61" t="s">
        <v>5</v>
      </c>
      <c r="J23" s="61" t="s">
        <v>19</v>
      </c>
      <c r="K23" s="61" t="s">
        <v>5</v>
      </c>
      <c r="L23" s="61" t="s">
        <v>19</v>
      </c>
      <c r="M23" s="61" t="s">
        <v>5</v>
      </c>
      <c r="N23" s="61" t="s">
        <v>19</v>
      </c>
      <c r="O23" s="61" t="s">
        <v>5</v>
      </c>
      <c r="P23" s="61" t="s">
        <v>19</v>
      </c>
    </row>
    <row r="24" spans="1:160" ht="21.95" customHeight="1" x14ac:dyDescent="0.25">
      <c r="A24" s="21" t="s">
        <v>20</v>
      </c>
      <c r="B24" s="22" t="s">
        <v>21</v>
      </c>
      <c r="C24" s="23">
        <v>1</v>
      </c>
      <c r="D24" s="24">
        <f t="shared" ref="D24:D35" si="10">D8</f>
        <v>1566</v>
      </c>
      <c r="E24" s="25">
        <f t="shared" ref="E24:E35" si="11">(F24+P8+N8+L8+J8+H8+F8)/D8*100</f>
        <v>51.213282247765001</v>
      </c>
      <c r="F24" s="26">
        <f>'[1]UKM Esensial'!$N$68+'[1]UKM Esensial'!$N$69</f>
        <v>105</v>
      </c>
      <c r="G24" s="25">
        <f t="shared" ref="G24:G35" si="12">(H24+F24+P8+N8+L8+J8+H8+F8)/D8*100</f>
        <v>58.93997445721584</v>
      </c>
      <c r="H24" s="57">
        <f>'[1]UKM Esensial'!$O$68+'[1]UKM Esensial'!$O$69</f>
        <v>121</v>
      </c>
      <c r="I24" s="25">
        <f t="shared" ref="I24:I35" si="13">(J24+H24+F24+P8+N8+L8+J8+H8+F8)/D8*100</f>
        <v>66.028097062579818</v>
      </c>
      <c r="J24" s="57">
        <f>'[1]UKM Esensial'!$P$68+'[1]UKM Esensial'!$P$69</f>
        <v>111</v>
      </c>
      <c r="K24" s="25">
        <f>(L24+J24+H24+F24+P8+N8+L8+J8+H8+F8)/D8*100</f>
        <v>73.627075351213279</v>
      </c>
      <c r="L24" s="26">
        <f>'[1]UKM Esensial'!$Q$68+'[1]UKM Esensial'!$Q$69</f>
        <v>119</v>
      </c>
      <c r="M24" s="25">
        <f t="shared" ref="M24:M35" si="14">(N24+L24+J24+H24+F24+P8+N8+L8+J8+H8+F8)/D8*100</f>
        <v>80.140485312899102</v>
      </c>
      <c r="N24" s="26">
        <f>'[1]UKM Esensial'!$R$68+'[1]UKM Esensial'!$R$69</f>
        <v>102</v>
      </c>
      <c r="O24" s="25">
        <f t="shared" ref="O24:O35" si="15">(P24+N24+L24+J24+H24+F24+P8+N8+L8+J8+H8+F8)/D8*100</f>
        <v>86.143039591315457</v>
      </c>
      <c r="P24" s="26">
        <f>'[1]UKM Esensial'!$S$68+'[1]UKM Esensial'!$S$69</f>
        <v>94</v>
      </c>
      <c r="Q24">
        <v>95.442708333333343</v>
      </c>
      <c r="R24" s="62">
        <f>Q24-O24</f>
        <v>9.2996687420178858</v>
      </c>
    </row>
    <row r="25" spans="1:160" ht="21.95" customHeight="1" x14ac:dyDescent="0.25">
      <c r="A25" s="21" t="s">
        <v>22</v>
      </c>
      <c r="B25" s="22" t="s">
        <v>23</v>
      </c>
      <c r="C25" s="23">
        <v>1</v>
      </c>
      <c r="D25" s="24">
        <f t="shared" si="10"/>
        <v>783</v>
      </c>
      <c r="E25" s="25">
        <f t="shared" si="11"/>
        <v>50.446998722860791</v>
      </c>
      <c r="F25" s="26">
        <f>'[1]UKM Esensial'!$N$70</f>
        <v>56</v>
      </c>
      <c r="G25" s="25">
        <f t="shared" si="12"/>
        <v>58.876117496807154</v>
      </c>
      <c r="H25" s="57">
        <f>'[1]UKM Esensial'!$O$70</f>
        <v>66</v>
      </c>
      <c r="I25" s="25">
        <f t="shared" si="13"/>
        <v>66.538952745849301</v>
      </c>
      <c r="J25" s="57">
        <f>'[1]UKM Esensial'!$P$70</f>
        <v>60</v>
      </c>
      <c r="K25" s="25">
        <f t="shared" ref="K25:K35" si="16">(L25+J25+H25+F25+P9+N9+L9+J9+H9+F9)/D9*100</f>
        <v>74.201787994891447</v>
      </c>
      <c r="L25" s="57">
        <f>'[1]UKM Esensial'!$Q$70</f>
        <v>60</v>
      </c>
      <c r="M25" s="25">
        <f t="shared" si="14"/>
        <v>80.076628352490417</v>
      </c>
      <c r="N25" s="57">
        <f>'[1]UKM Esensial'!$R$70</f>
        <v>46</v>
      </c>
      <c r="O25" s="25">
        <f t="shared" si="15"/>
        <v>85.057471264367805</v>
      </c>
      <c r="P25" s="26">
        <f>'[1]UKM Esensial'!$S$70</f>
        <v>39</v>
      </c>
      <c r="Q25">
        <v>89.085948158253743</v>
      </c>
      <c r="R25" s="62">
        <f t="shared" ref="R25:R35" si="17">Q25-O25</f>
        <v>4.0284768938859372</v>
      </c>
    </row>
    <row r="26" spans="1:160" ht="21.95" customHeight="1" x14ac:dyDescent="0.25">
      <c r="A26" s="21" t="s">
        <v>24</v>
      </c>
      <c r="B26" s="22" t="s">
        <v>25</v>
      </c>
      <c r="C26" s="23">
        <v>1</v>
      </c>
      <c r="D26" s="24">
        <f t="shared" si="10"/>
        <v>714</v>
      </c>
      <c r="E26" s="25">
        <f t="shared" si="11"/>
        <v>55.182072829131656</v>
      </c>
      <c r="F26" s="26">
        <f>'[1]UKM Esensial'!$N$72</f>
        <v>56</v>
      </c>
      <c r="G26" s="25">
        <f t="shared" si="12"/>
        <v>64.425770308123248</v>
      </c>
      <c r="H26" s="57">
        <f>'[1]UKM Esensial'!$O$72</f>
        <v>66</v>
      </c>
      <c r="I26" s="25">
        <f t="shared" si="13"/>
        <v>72.829131652661061</v>
      </c>
      <c r="J26" s="57">
        <f>'[1]UKM Esensial'!$P$72</f>
        <v>60</v>
      </c>
      <c r="K26" s="25">
        <f t="shared" si="16"/>
        <v>81.232492997198875</v>
      </c>
      <c r="L26" s="57">
        <f>'[1]UKM Esensial'!$Q$72</f>
        <v>60</v>
      </c>
      <c r="M26" s="25">
        <f t="shared" si="14"/>
        <v>87.535014005602235</v>
      </c>
      <c r="N26" s="57">
        <f>'[1]UKM Esensial'!$R$72</f>
        <v>45</v>
      </c>
      <c r="O26" s="25">
        <f t="shared" si="15"/>
        <v>92.997198879551817</v>
      </c>
      <c r="P26" s="26">
        <f>'[1]UKM Esensial'!$S$72</f>
        <v>39</v>
      </c>
      <c r="Q26">
        <v>94.653179190751445</v>
      </c>
      <c r="R26" s="62">
        <f t="shared" si="17"/>
        <v>1.6559803111996274</v>
      </c>
    </row>
    <row r="27" spans="1:160" ht="21.95" customHeight="1" x14ac:dyDescent="0.25">
      <c r="A27" s="21" t="s">
        <v>26</v>
      </c>
      <c r="B27" s="22" t="s">
        <v>27</v>
      </c>
      <c r="C27" s="23">
        <v>1</v>
      </c>
      <c r="D27" s="24">
        <f t="shared" si="10"/>
        <v>2832</v>
      </c>
      <c r="E27" s="25">
        <f t="shared" si="11"/>
        <v>52.259887005649716</v>
      </c>
      <c r="F27" s="26">
        <f>'[1]UKM Esensial'!$N$82</f>
        <v>268</v>
      </c>
      <c r="G27" s="25">
        <f t="shared" si="12"/>
        <v>60.451977401129945</v>
      </c>
      <c r="H27" s="57">
        <f>'[1]UKM Esensial'!$O$82</f>
        <v>232</v>
      </c>
      <c r="I27" s="25">
        <f t="shared" si="13"/>
        <v>66.348870056497177</v>
      </c>
      <c r="J27" s="57">
        <f>'[1]UKM Esensial'!$P$82</f>
        <v>167</v>
      </c>
      <c r="K27" s="25">
        <f t="shared" si="16"/>
        <v>71.045197740112997</v>
      </c>
      <c r="L27" s="57">
        <f>'[1]UKM Esensial'!$Q$82</f>
        <v>133</v>
      </c>
      <c r="M27" s="25">
        <f t="shared" si="14"/>
        <v>83.651129943502823</v>
      </c>
      <c r="N27" s="57">
        <f>'[1]UKM Esensial'!$R$82</f>
        <v>357</v>
      </c>
      <c r="O27" s="63">
        <f t="shared" si="15"/>
        <v>92.019774011299432</v>
      </c>
      <c r="P27" s="57">
        <f>'[1]UKM Esensial'!$S$82</f>
        <v>237</v>
      </c>
      <c r="Q27">
        <v>80.358422939068092</v>
      </c>
      <c r="R27" s="62">
        <f t="shared" si="17"/>
        <v>-11.661351072231341</v>
      </c>
    </row>
    <row r="28" spans="1:160" ht="21.95" customHeight="1" x14ac:dyDescent="0.25">
      <c r="A28" s="21" t="s">
        <v>28</v>
      </c>
      <c r="B28" s="22" t="s">
        <v>29</v>
      </c>
      <c r="C28" s="23">
        <v>1</v>
      </c>
      <c r="D28" s="24">
        <f t="shared" si="10"/>
        <v>1668</v>
      </c>
      <c r="E28" s="25">
        <f t="shared" si="11"/>
        <v>0</v>
      </c>
      <c r="F28" s="57">
        <f>'[1]UKM Esensial'!$N$87</f>
        <v>0</v>
      </c>
      <c r="G28" s="25">
        <f t="shared" si="12"/>
        <v>0</v>
      </c>
      <c r="H28" s="57">
        <f>'[1]UKM Esensial'!$O$87</f>
        <v>0</v>
      </c>
      <c r="I28" s="25">
        <f t="shared" si="13"/>
        <v>0</v>
      </c>
      <c r="J28" s="57">
        <f>'[1]UKM Esensial'!$P$87</f>
        <v>0</v>
      </c>
      <c r="K28" s="25">
        <f t="shared" si="16"/>
        <v>0</v>
      </c>
      <c r="L28" s="57">
        <f>'[1]UKM Esensial'!$Q$87</f>
        <v>0</v>
      </c>
      <c r="M28" s="25">
        <f t="shared" si="14"/>
        <v>45.383693045563547</v>
      </c>
      <c r="N28" s="26">
        <f>'[1]UKM Esensial'!$R$90</f>
        <v>757</v>
      </c>
      <c r="O28" s="63">
        <f t="shared" si="15"/>
        <v>88.309352517985602</v>
      </c>
      <c r="P28" s="26">
        <f>'[1]UKM Esensial'!$S$90</f>
        <v>716</v>
      </c>
      <c r="Q28">
        <v>61.091127098321337</v>
      </c>
      <c r="R28" s="62">
        <f t="shared" si="17"/>
        <v>-27.218225419664265</v>
      </c>
    </row>
    <row r="29" spans="1:160" ht="21.95" customHeight="1" x14ac:dyDescent="0.25">
      <c r="A29" s="21" t="s">
        <v>30</v>
      </c>
      <c r="B29" s="22" t="s">
        <v>31</v>
      </c>
      <c r="C29" s="23">
        <v>1</v>
      </c>
      <c r="D29" s="24">
        <f t="shared" si="10"/>
        <v>38188</v>
      </c>
      <c r="E29" s="25">
        <f t="shared" si="11"/>
        <v>21.357494500890333</v>
      </c>
      <c r="F29" s="57">
        <v>485</v>
      </c>
      <c r="G29" s="25">
        <f t="shared" si="12"/>
        <v>24.892636430292239</v>
      </c>
      <c r="H29" s="57">
        <f>'[1]UKM Pengembangan'!$O$9</f>
        <v>1350</v>
      </c>
      <c r="I29" s="25">
        <f t="shared" si="13"/>
        <v>29.755420550958416</v>
      </c>
      <c r="J29" s="57">
        <f>'[1]UKM Pengembangan'!$P$9</f>
        <v>1857</v>
      </c>
      <c r="K29" s="25">
        <f t="shared" si="16"/>
        <v>35.306902691945112</v>
      </c>
      <c r="L29" s="57">
        <f>'[1]UKM Pengembangan'!$Q$9</f>
        <v>2120</v>
      </c>
      <c r="M29" s="25">
        <f t="shared" si="14"/>
        <v>37.545825913899655</v>
      </c>
      <c r="N29" s="57">
        <f>'[1]UKM Pengembangan'!$R$9</f>
        <v>855</v>
      </c>
      <c r="O29" s="25">
        <f t="shared" si="15"/>
        <v>42.455745260291188</v>
      </c>
      <c r="P29" s="26">
        <f>'[1]UKM Pengembangan'!$S$9</f>
        <v>1875</v>
      </c>
      <c r="Q29">
        <v>78.57668260389849</v>
      </c>
      <c r="R29" s="62">
        <f t="shared" si="17"/>
        <v>36.120937343607302</v>
      </c>
    </row>
    <row r="30" spans="1:160" ht="21.95" customHeight="1" x14ac:dyDescent="0.25">
      <c r="A30" s="37" t="s">
        <v>32</v>
      </c>
      <c r="B30" s="38" t="s">
        <v>33</v>
      </c>
      <c r="C30" s="39">
        <v>1</v>
      </c>
      <c r="D30" s="40">
        <f t="shared" si="10"/>
        <v>16662</v>
      </c>
      <c r="E30" s="41">
        <f t="shared" si="11"/>
        <v>25.819229384227583</v>
      </c>
      <c r="F30" s="42">
        <f>'[1]UKM Pengembangan'!$N$42</f>
        <v>1678</v>
      </c>
      <c r="G30" s="41">
        <f t="shared" si="12"/>
        <v>31.688872884407633</v>
      </c>
      <c r="H30" s="42">
        <f>'[1]UKM Pengembangan'!$O$42</f>
        <v>978</v>
      </c>
      <c r="I30" s="41">
        <f t="shared" si="13"/>
        <v>36.616252550714201</v>
      </c>
      <c r="J30" s="42">
        <f>'[1]UKM Pengembangan'!$P$42</f>
        <v>821</v>
      </c>
      <c r="K30" s="41">
        <f t="shared" si="16"/>
        <v>40.169247389268996</v>
      </c>
      <c r="L30" s="42">
        <f>'[1]UKM Pengembangan'!$Q$42</f>
        <v>592</v>
      </c>
      <c r="M30" s="41">
        <f t="shared" si="14"/>
        <v>45.552754771335977</v>
      </c>
      <c r="N30" s="42">
        <f>'[1]UKM Pengembangan'!$R$42</f>
        <v>897</v>
      </c>
      <c r="O30" s="25">
        <f t="shared" si="15"/>
        <v>49.477853799063737</v>
      </c>
      <c r="P30" s="49">
        <f>'[1]UKM Pengembangan'!$S$42</f>
        <v>654</v>
      </c>
      <c r="Q30">
        <v>88.247611569166338</v>
      </c>
      <c r="R30" s="62">
        <f t="shared" si="17"/>
        <v>38.769757770102601</v>
      </c>
    </row>
    <row r="31" spans="1:160" ht="21.95" customHeight="1" x14ac:dyDescent="0.25">
      <c r="A31" s="21" t="s">
        <v>34</v>
      </c>
      <c r="B31" s="22" t="s">
        <v>35</v>
      </c>
      <c r="C31" s="39">
        <v>1</v>
      </c>
      <c r="D31" s="24">
        <f t="shared" si="10"/>
        <v>14636</v>
      </c>
      <c r="E31" s="25">
        <f t="shared" si="11"/>
        <v>12.947526646624761</v>
      </c>
      <c r="F31" s="26">
        <v>168</v>
      </c>
      <c r="G31" s="25">
        <f t="shared" si="12"/>
        <v>14.41650724241596</v>
      </c>
      <c r="H31" s="57">
        <f>[1]UKP!$O$10</f>
        <v>215</v>
      </c>
      <c r="I31" s="25">
        <f t="shared" si="13"/>
        <v>16.944520360754304</v>
      </c>
      <c r="J31" s="57">
        <f>[1]UKP!$P$10</f>
        <v>370</v>
      </c>
      <c r="K31" s="25">
        <f t="shared" si="16"/>
        <v>18.919103580213172</v>
      </c>
      <c r="L31" s="26">
        <f>[1]UKP!$Q$10</f>
        <v>289</v>
      </c>
      <c r="M31" s="25">
        <f t="shared" si="14"/>
        <v>20.176277671494944</v>
      </c>
      <c r="N31" s="26">
        <f>[1]UKP!$R$10</f>
        <v>184</v>
      </c>
      <c r="O31" s="25">
        <f t="shared" si="15"/>
        <v>22.567641432085271</v>
      </c>
      <c r="P31" s="26">
        <f>[1]UKP!$S$10</f>
        <v>350</v>
      </c>
      <c r="Q31">
        <v>32.194588685433182</v>
      </c>
      <c r="R31" s="62">
        <f t="shared" si="17"/>
        <v>9.626947253347911</v>
      </c>
    </row>
    <row r="32" spans="1:160" ht="21.95" customHeight="1" x14ac:dyDescent="0.25">
      <c r="A32" s="21" t="s">
        <v>36</v>
      </c>
      <c r="B32" s="22" t="s">
        <v>37</v>
      </c>
      <c r="C32" s="39">
        <v>1</v>
      </c>
      <c r="D32" s="24">
        <f t="shared" si="10"/>
        <v>3943</v>
      </c>
      <c r="E32" s="25">
        <f t="shared" si="11"/>
        <v>11.361907177276185</v>
      </c>
      <c r="F32" s="26">
        <v>52</v>
      </c>
      <c r="G32" s="25">
        <f t="shared" si="12"/>
        <v>12.503170174993661</v>
      </c>
      <c r="H32" s="57">
        <f>[1]UKP!$O$11</f>
        <v>45</v>
      </c>
      <c r="I32" s="25">
        <f t="shared" si="13"/>
        <v>14.988587370022824</v>
      </c>
      <c r="J32" s="57">
        <f>[1]UKP!$P$11</f>
        <v>98</v>
      </c>
      <c r="K32" s="25">
        <f t="shared" si="16"/>
        <v>16.890692366218616</v>
      </c>
      <c r="L32" s="26">
        <f>[1]UKP!$Q$11</f>
        <v>75</v>
      </c>
      <c r="M32" s="25">
        <f t="shared" si="14"/>
        <v>19.046411361907179</v>
      </c>
      <c r="N32" s="26">
        <f>[1]UKP!$R$11</f>
        <v>85</v>
      </c>
      <c r="O32" s="25">
        <f t="shared" si="15"/>
        <v>21.024600557950798</v>
      </c>
      <c r="P32" s="26">
        <f>[1]UKP!$S$11</f>
        <v>78</v>
      </c>
      <c r="Q32">
        <v>58.863809282272385</v>
      </c>
      <c r="R32" s="62">
        <f t="shared" si="17"/>
        <v>37.839208724321587</v>
      </c>
    </row>
    <row r="33" spans="1:18" ht="21.95" customHeight="1" x14ac:dyDescent="0.25">
      <c r="A33" s="21" t="s">
        <v>38</v>
      </c>
      <c r="B33" s="22" t="s">
        <v>39</v>
      </c>
      <c r="C33" s="23">
        <v>1</v>
      </c>
      <c r="D33" s="24">
        <f t="shared" si="10"/>
        <v>3249</v>
      </c>
      <c r="E33" s="25">
        <f t="shared" si="11"/>
        <v>57.340720221606645</v>
      </c>
      <c r="F33" s="26">
        <f>'[1]UKM Pengembangan'!$N$14</f>
        <v>179</v>
      </c>
      <c r="G33" s="25">
        <f t="shared" si="12"/>
        <v>64.973838104032012</v>
      </c>
      <c r="H33" s="26">
        <v>248</v>
      </c>
      <c r="I33" s="25">
        <f t="shared" si="13"/>
        <v>70.94490612496152</v>
      </c>
      <c r="J33" s="60">
        <f>'[1]UKM Pengembangan'!$P$14</f>
        <v>194</v>
      </c>
      <c r="K33" s="25">
        <f t="shared" si="16"/>
        <v>78.393351800554015</v>
      </c>
      <c r="L33" s="26">
        <f>'[1]UKM Pengembangan'!$Q$14</f>
        <v>242</v>
      </c>
      <c r="M33" s="25">
        <f t="shared" si="14"/>
        <v>87.503847337642355</v>
      </c>
      <c r="N33" s="26">
        <f>'[1]UKM Pengembangan'!$R$14</f>
        <v>296</v>
      </c>
      <c r="O33" s="63">
        <f t="shared" si="15"/>
        <v>100</v>
      </c>
      <c r="P33" s="26">
        <f>'[1]UKM Pengembangan'!$S$14</f>
        <v>406</v>
      </c>
      <c r="Q33">
        <v>109.93150684931507</v>
      </c>
      <c r="R33" s="62">
        <f t="shared" si="17"/>
        <v>9.9315068493150704</v>
      </c>
    </row>
    <row r="34" spans="1:18" ht="21.95" customHeight="1" x14ac:dyDescent="0.25">
      <c r="A34" s="21" t="s">
        <v>40</v>
      </c>
      <c r="B34" s="22" t="s">
        <v>41</v>
      </c>
      <c r="C34" s="23">
        <v>1</v>
      </c>
      <c r="D34" s="24">
        <f t="shared" si="10"/>
        <v>486</v>
      </c>
      <c r="E34" s="25">
        <f t="shared" si="11"/>
        <v>12.345679012345679</v>
      </c>
      <c r="F34" s="26">
        <f>'[1]UKM Esensial'!$N$141</f>
        <v>17</v>
      </c>
      <c r="G34" s="25">
        <f t="shared" si="12"/>
        <v>12.962962962962962</v>
      </c>
      <c r="H34" s="26">
        <f>'[1]UKM Esensial'!$O$141</f>
        <v>3</v>
      </c>
      <c r="I34" s="25">
        <f t="shared" si="13"/>
        <v>14.19753086419753</v>
      </c>
      <c r="J34" s="26">
        <f>'[1]UKM Esensial'!$P$141</f>
        <v>6</v>
      </c>
      <c r="K34" s="25">
        <f t="shared" si="16"/>
        <v>15.637860082304528</v>
      </c>
      <c r="L34" s="26">
        <f>'[1]UKM Esensial'!$Q$141</f>
        <v>7</v>
      </c>
      <c r="M34" s="25">
        <f t="shared" si="14"/>
        <v>16.460905349794238</v>
      </c>
      <c r="N34" s="26">
        <f>'[1]UKM Esensial'!$R$141</f>
        <v>4</v>
      </c>
      <c r="O34" s="64">
        <f t="shared" si="15"/>
        <v>16.666666666666664</v>
      </c>
      <c r="P34" s="26">
        <f>'[1]UKM Esensial'!$S$141</f>
        <v>1</v>
      </c>
      <c r="Q34">
        <v>42.207792207792203</v>
      </c>
      <c r="R34" s="62">
        <f t="shared" si="17"/>
        <v>25.541125541125538</v>
      </c>
    </row>
    <row r="35" spans="1:18" ht="21.95" customHeight="1" x14ac:dyDescent="0.25">
      <c r="A35" s="21" t="s">
        <v>42</v>
      </c>
      <c r="B35" s="22" t="s">
        <v>43</v>
      </c>
      <c r="C35" s="23">
        <v>1</v>
      </c>
      <c r="D35" s="24">
        <f t="shared" si="10"/>
        <v>768</v>
      </c>
      <c r="E35" s="25">
        <f t="shared" si="11"/>
        <v>40.625</v>
      </c>
      <c r="F35" s="26">
        <f>'[1]UKM Esensial'!$N$145</f>
        <v>69</v>
      </c>
      <c r="G35" s="25">
        <f t="shared" si="12"/>
        <v>49.479166666666671</v>
      </c>
      <c r="H35" s="26">
        <f>'[1]UKM Esensial'!$O$145</f>
        <v>68</v>
      </c>
      <c r="I35" s="25">
        <f t="shared" si="13"/>
        <v>56.510416666666664</v>
      </c>
      <c r="J35" s="26">
        <f>'[1]UKM Esensial'!$P$145</f>
        <v>54</v>
      </c>
      <c r="K35" s="25">
        <f t="shared" si="16"/>
        <v>67.1875</v>
      </c>
      <c r="L35" s="26">
        <f>'[1]UKM Esensial'!$Q$145</f>
        <v>82</v>
      </c>
      <c r="M35" s="25">
        <f t="shared" si="14"/>
        <v>74.609375</v>
      </c>
      <c r="N35" s="26">
        <f>'[1]UKM Esensial'!$R$145</f>
        <v>57</v>
      </c>
      <c r="O35" s="63">
        <f t="shared" si="15"/>
        <v>79.817708333333343</v>
      </c>
      <c r="P35" s="26">
        <f>'[1]UKM Esensial'!$S$145</f>
        <v>40</v>
      </c>
      <c r="Q35">
        <v>78.515625</v>
      </c>
      <c r="R35" s="62">
        <f t="shared" si="17"/>
        <v>-1.3020833333333428</v>
      </c>
    </row>
  </sheetData>
  <mergeCells count="28">
    <mergeCell ref="A21:A23"/>
    <mergeCell ref="B21:B23"/>
    <mergeCell ref="C21:D21"/>
    <mergeCell ref="C22:C23"/>
    <mergeCell ref="D22:D23"/>
    <mergeCell ref="E21:P21"/>
    <mergeCell ref="O22:P22"/>
    <mergeCell ref="E6:F6"/>
    <mergeCell ref="G6:H6"/>
    <mergeCell ref="I6:J6"/>
    <mergeCell ref="K6:L6"/>
    <mergeCell ref="M6:N6"/>
    <mergeCell ref="M22:N22"/>
    <mergeCell ref="O6:P6"/>
    <mergeCell ref="E22:F22"/>
    <mergeCell ref="G22:H22"/>
    <mergeCell ref="I22:J22"/>
    <mergeCell ref="K22:L22"/>
    <mergeCell ref="A1:N1"/>
    <mergeCell ref="A2:N2"/>
    <mergeCell ref="A3:N3"/>
    <mergeCell ref="A4:N4"/>
    <mergeCell ref="A5:A7"/>
    <mergeCell ref="B5:B7"/>
    <mergeCell ref="C5:D5"/>
    <mergeCell ref="C6:C7"/>
    <mergeCell ref="D6:D7"/>
    <mergeCell ref="E5:P5"/>
  </mergeCells>
  <pageMargins left="0.56999999999999995" right="0.2" top="0.35" bottom="0.3" header="0.3" footer="0.3"/>
  <pageSetup paperSize="10000" scale="1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50" zoomScale="90" zoomScaleNormal="90" workbookViewId="0">
      <selection activeCell="H74" sqref="H74"/>
    </sheetView>
  </sheetViews>
  <sheetFormatPr defaultRowHeight="15" x14ac:dyDescent="0.25"/>
  <cols>
    <col min="1" max="1" width="6.85546875" customWidth="1"/>
    <col min="2" max="2" width="46.5703125" customWidth="1"/>
    <col min="3" max="3" width="12.140625" customWidth="1"/>
    <col min="5" max="5" width="11" customWidth="1"/>
    <col min="6" max="6" width="14.85546875" customWidth="1"/>
    <col min="8" max="8" width="13.28515625" bestFit="1" customWidth="1"/>
  </cols>
  <sheetData>
    <row r="1" spans="1:4" ht="15.75" x14ac:dyDescent="0.25">
      <c r="A1" s="94" t="s">
        <v>46</v>
      </c>
      <c r="B1" s="94"/>
      <c r="C1" s="94"/>
      <c r="D1" s="94"/>
    </row>
    <row r="3" spans="1:4" x14ac:dyDescent="0.25">
      <c r="A3" s="99" t="s">
        <v>2</v>
      </c>
      <c r="B3" s="99" t="s">
        <v>47</v>
      </c>
      <c r="C3" s="99" t="s">
        <v>65</v>
      </c>
      <c r="D3" s="99"/>
    </row>
    <row r="4" spans="1:4" x14ac:dyDescent="0.25">
      <c r="A4" s="99"/>
      <c r="B4" s="99"/>
      <c r="C4" s="15" t="s">
        <v>48</v>
      </c>
      <c r="D4" s="15" t="s">
        <v>49</v>
      </c>
    </row>
    <row r="5" spans="1:4" x14ac:dyDescent="0.25">
      <c r="A5" s="18">
        <v>1</v>
      </c>
      <c r="B5" s="16" t="s">
        <v>50</v>
      </c>
      <c r="C5" s="33"/>
      <c r="D5" s="33"/>
    </row>
    <row r="6" spans="1:4" x14ac:dyDescent="0.25">
      <c r="A6" s="18">
        <v>2</v>
      </c>
      <c r="B6" s="17" t="s">
        <v>52</v>
      </c>
      <c r="C6" s="18" t="s">
        <v>51</v>
      </c>
      <c r="D6" s="18" t="s">
        <v>51</v>
      </c>
    </row>
    <row r="7" spans="1:4" x14ac:dyDescent="0.25">
      <c r="A7" s="18">
        <v>3</v>
      </c>
      <c r="B7" s="16" t="s">
        <v>53</v>
      </c>
      <c r="C7" s="18" t="s">
        <v>51</v>
      </c>
      <c r="D7" s="18" t="s">
        <v>51</v>
      </c>
    </row>
    <row r="8" spans="1:4" x14ac:dyDescent="0.25">
      <c r="A8" s="18">
        <v>4</v>
      </c>
      <c r="B8" s="16" t="s">
        <v>54</v>
      </c>
      <c r="C8" s="32"/>
      <c r="D8" s="32"/>
    </row>
    <row r="9" spans="1:4" x14ac:dyDescent="0.25">
      <c r="A9" s="18">
        <v>5</v>
      </c>
      <c r="B9" s="16" t="s">
        <v>55</v>
      </c>
      <c r="C9" s="96"/>
      <c r="D9" s="18" t="s">
        <v>51</v>
      </c>
    </row>
    <row r="10" spans="1:4" x14ac:dyDescent="0.25">
      <c r="A10" s="18">
        <v>6</v>
      </c>
      <c r="B10" s="16" t="s">
        <v>56</v>
      </c>
      <c r="C10" s="97"/>
      <c r="D10" s="32"/>
    </row>
    <row r="11" spans="1:4" x14ac:dyDescent="0.25">
      <c r="A11" s="18">
        <v>7</v>
      </c>
      <c r="B11" s="16" t="s">
        <v>57</v>
      </c>
      <c r="C11" s="97"/>
      <c r="D11" s="18" t="s">
        <v>51</v>
      </c>
    </row>
    <row r="12" spans="1:4" x14ac:dyDescent="0.25">
      <c r="A12" s="18">
        <v>8</v>
      </c>
      <c r="B12" s="16" t="s">
        <v>58</v>
      </c>
      <c r="C12" s="97"/>
      <c r="D12" s="32"/>
    </row>
    <row r="13" spans="1:4" x14ac:dyDescent="0.25">
      <c r="A13" s="18">
        <v>9</v>
      </c>
      <c r="B13" s="16" t="s">
        <v>59</v>
      </c>
      <c r="C13" s="97"/>
      <c r="D13" s="18" t="s">
        <v>51</v>
      </c>
    </row>
    <row r="14" spans="1:4" x14ac:dyDescent="0.25">
      <c r="A14" s="18">
        <v>10</v>
      </c>
      <c r="B14" s="16" t="s">
        <v>60</v>
      </c>
      <c r="C14" s="97"/>
      <c r="D14" s="32"/>
    </row>
    <row r="15" spans="1:4" x14ac:dyDescent="0.25">
      <c r="A15" s="18">
        <v>11</v>
      </c>
      <c r="B15" s="16" t="s">
        <v>61</v>
      </c>
      <c r="C15" s="97"/>
      <c r="D15" s="18" t="s">
        <v>51</v>
      </c>
    </row>
    <row r="16" spans="1:4" x14ac:dyDescent="0.25">
      <c r="A16" s="18">
        <v>12</v>
      </c>
      <c r="B16" s="16" t="s">
        <v>62</v>
      </c>
      <c r="C16" s="97"/>
      <c r="D16" s="18" t="s">
        <v>51</v>
      </c>
    </row>
    <row r="17" spans="1:8" x14ac:dyDescent="0.25">
      <c r="A17" s="27">
        <v>13</v>
      </c>
      <c r="B17" s="28" t="s">
        <v>63</v>
      </c>
      <c r="C17" s="97"/>
      <c r="D17" s="27" t="s">
        <v>51</v>
      </c>
    </row>
    <row r="18" spans="1:8" x14ac:dyDescent="0.25">
      <c r="A18" s="18">
        <v>14</v>
      </c>
      <c r="B18" s="16" t="s">
        <v>64</v>
      </c>
      <c r="C18" s="98"/>
      <c r="D18" s="33"/>
    </row>
    <row r="19" spans="1:8" s="30" customFormat="1" x14ac:dyDescent="0.25">
      <c r="A19" s="29"/>
      <c r="C19" s="31"/>
    </row>
    <row r="20" spans="1:8" s="30" customFormat="1" x14ac:dyDescent="0.25">
      <c r="A20" s="29"/>
      <c r="C20" s="31"/>
    </row>
    <row r="21" spans="1:8" s="30" customFormat="1" x14ac:dyDescent="0.25">
      <c r="A21" s="31"/>
    </row>
    <row r="22" spans="1:8" x14ac:dyDescent="0.25">
      <c r="A22" s="19"/>
    </row>
    <row r="23" spans="1:8" ht="15.75" x14ac:dyDescent="0.25">
      <c r="A23" s="94" t="s">
        <v>66</v>
      </c>
      <c r="B23" s="94"/>
      <c r="C23" s="94"/>
      <c r="D23" s="94"/>
    </row>
    <row r="24" spans="1:8" x14ac:dyDescent="0.25">
      <c r="A24" s="20" t="s">
        <v>67</v>
      </c>
    </row>
    <row r="25" spans="1:8" x14ac:dyDescent="0.25">
      <c r="A25" s="21" t="s">
        <v>20</v>
      </c>
      <c r="B25" s="22"/>
      <c r="C25" s="95"/>
    </row>
    <row r="26" spans="1:8" x14ac:dyDescent="0.25">
      <c r="A26" s="21" t="s">
        <v>22</v>
      </c>
      <c r="B26" s="22"/>
      <c r="C26" s="95"/>
    </row>
    <row r="27" spans="1:8" x14ac:dyDescent="0.25">
      <c r="A27" s="21" t="s">
        <v>24</v>
      </c>
      <c r="B27" s="22"/>
      <c r="C27" s="95"/>
    </row>
    <row r="28" spans="1:8" x14ac:dyDescent="0.25">
      <c r="A28" s="21" t="s">
        <v>26</v>
      </c>
      <c r="B28" s="22"/>
      <c r="C28" s="95"/>
    </row>
    <row r="29" spans="1:8" x14ac:dyDescent="0.25">
      <c r="A29" s="21" t="s">
        <v>28</v>
      </c>
      <c r="B29" s="22" t="s">
        <v>29</v>
      </c>
      <c r="C29" s="18" t="s">
        <v>68</v>
      </c>
    </row>
    <row r="30" spans="1:8" x14ac:dyDescent="0.25">
      <c r="A30" s="21" t="s">
        <v>30</v>
      </c>
      <c r="B30" s="22"/>
      <c r="C30" s="35"/>
    </row>
    <row r="31" spans="1:8" x14ac:dyDescent="0.25">
      <c r="A31" s="21" t="s">
        <v>32</v>
      </c>
      <c r="B31" s="22" t="s">
        <v>33</v>
      </c>
      <c r="C31" s="18" t="s">
        <v>69</v>
      </c>
      <c r="H31" s="34"/>
    </row>
    <row r="32" spans="1:8" x14ac:dyDescent="0.25">
      <c r="A32" s="21" t="s">
        <v>34</v>
      </c>
      <c r="B32" s="22"/>
      <c r="C32" s="35"/>
    </row>
    <row r="33" spans="1:5" x14ac:dyDescent="0.25">
      <c r="A33" s="21" t="s">
        <v>36</v>
      </c>
      <c r="B33" s="22"/>
      <c r="C33" s="35"/>
    </row>
    <row r="34" spans="1:5" x14ac:dyDescent="0.25">
      <c r="A34" s="21" t="s">
        <v>38</v>
      </c>
      <c r="B34" s="22"/>
      <c r="C34" s="18"/>
    </row>
    <row r="35" spans="1:5" x14ac:dyDescent="0.25">
      <c r="A35" s="21" t="s">
        <v>40</v>
      </c>
      <c r="B35" s="22" t="s">
        <v>41</v>
      </c>
      <c r="C35" s="18" t="s">
        <v>70</v>
      </c>
    </row>
    <row r="36" spans="1:5" x14ac:dyDescent="0.25">
      <c r="A36" s="21" t="s">
        <v>42</v>
      </c>
      <c r="B36" s="22"/>
      <c r="C36" s="18"/>
    </row>
    <row r="37" spans="1:5" x14ac:dyDescent="0.25">
      <c r="B37" s="92" t="s">
        <v>86</v>
      </c>
      <c r="C37" s="93"/>
      <c r="D37" s="93"/>
    </row>
    <row r="38" spans="1:5" x14ac:dyDescent="0.25">
      <c r="B38" s="65" t="s">
        <v>85</v>
      </c>
      <c r="C38" s="65" t="s">
        <v>82</v>
      </c>
      <c r="D38" s="65" t="s">
        <v>83</v>
      </c>
    </row>
    <row r="39" spans="1:5" x14ac:dyDescent="0.25">
      <c r="B39" s="65" t="s">
        <v>72</v>
      </c>
      <c r="C39" s="65">
        <v>865</v>
      </c>
      <c r="D39" s="65">
        <v>1689</v>
      </c>
      <c r="E39">
        <f>SUM(C39:D39)</f>
        <v>2554</v>
      </c>
    </row>
    <row r="40" spans="1:5" x14ac:dyDescent="0.25">
      <c r="B40" s="65" t="s">
        <v>74</v>
      </c>
      <c r="C40" s="65">
        <v>811</v>
      </c>
      <c r="D40" s="65">
        <v>1257</v>
      </c>
      <c r="E40">
        <f>SUM(C40:D40)</f>
        <v>2068</v>
      </c>
    </row>
    <row r="41" spans="1:5" x14ac:dyDescent="0.25">
      <c r="B41" s="65" t="s">
        <v>73</v>
      </c>
      <c r="C41" s="65">
        <v>775</v>
      </c>
      <c r="D41" s="65">
        <v>966</v>
      </c>
      <c r="E41">
        <f>SUM(C41:D41)</f>
        <v>1741</v>
      </c>
    </row>
    <row r="42" spans="1:5" x14ac:dyDescent="0.25">
      <c r="B42" s="65" t="s">
        <v>77</v>
      </c>
      <c r="C42" s="65">
        <v>518</v>
      </c>
      <c r="D42" s="65">
        <v>689</v>
      </c>
      <c r="E42">
        <f t="shared" ref="E42:E48" si="0">SUM(C42:D42)</f>
        <v>1207</v>
      </c>
    </row>
    <row r="43" spans="1:5" x14ac:dyDescent="0.25">
      <c r="B43" s="65" t="s">
        <v>76</v>
      </c>
      <c r="C43" s="65">
        <v>441</v>
      </c>
      <c r="D43" s="65">
        <v>754</v>
      </c>
      <c r="E43">
        <f t="shared" si="0"/>
        <v>1195</v>
      </c>
    </row>
    <row r="44" spans="1:5" x14ac:dyDescent="0.25">
      <c r="B44" s="65" t="s">
        <v>78</v>
      </c>
      <c r="C44" s="65">
        <f>422+47</f>
        <v>469</v>
      </c>
      <c r="D44" s="65">
        <f>525+37</f>
        <v>562</v>
      </c>
      <c r="E44">
        <f t="shared" si="0"/>
        <v>1031</v>
      </c>
    </row>
    <row r="45" spans="1:5" x14ac:dyDescent="0.25">
      <c r="B45" s="65" t="s">
        <v>79</v>
      </c>
      <c r="C45" s="65">
        <v>340</v>
      </c>
      <c r="D45" s="65">
        <v>470</v>
      </c>
      <c r="E45">
        <f t="shared" si="0"/>
        <v>810</v>
      </c>
    </row>
    <row r="46" spans="1:5" x14ac:dyDescent="0.25">
      <c r="B46" s="65" t="s">
        <v>80</v>
      </c>
      <c r="C46" s="65">
        <v>354</v>
      </c>
      <c r="D46" s="65">
        <v>432</v>
      </c>
      <c r="E46">
        <f t="shared" si="0"/>
        <v>786</v>
      </c>
    </row>
    <row r="47" spans="1:5" x14ac:dyDescent="0.25">
      <c r="B47" s="65" t="s">
        <v>75</v>
      </c>
      <c r="C47" s="65">
        <v>154</v>
      </c>
      <c r="D47" s="65">
        <v>166</v>
      </c>
      <c r="E47">
        <f t="shared" si="0"/>
        <v>320</v>
      </c>
    </row>
    <row r="48" spans="1:5" x14ac:dyDescent="0.25">
      <c r="B48" s="65" t="s">
        <v>84</v>
      </c>
      <c r="C48" s="65">
        <v>183</v>
      </c>
      <c r="D48" s="65">
        <v>122</v>
      </c>
      <c r="E48">
        <f t="shared" si="0"/>
        <v>305</v>
      </c>
    </row>
    <row r="52" spans="1:6" x14ac:dyDescent="0.25">
      <c r="B52" s="91" t="s">
        <v>86</v>
      </c>
      <c r="C52" s="91"/>
    </row>
    <row r="53" spans="1:6" x14ac:dyDescent="0.25">
      <c r="B53" s="66" t="s">
        <v>72</v>
      </c>
      <c r="C53" s="66">
        <v>2554</v>
      </c>
    </row>
    <row r="54" spans="1:6" x14ac:dyDescent="0.25">
      <c r="B54" s="66" t="s">
        <v>74</v>
      </c>
      <c r="C54" s="66">
        <v>2068</v>
      </c>
    </row>
    <row r="55" spans="1:6" x14ac:dyDescent="0.25">
      <c r="B55" s="66" t="s">
        <v>73</v>
      </c>
      <c r="C55" s="66">
        <v>1741</v>
      </c>
    </row>
    <row r="56" spans="1:6" x14ac:dyDescent="0.25">
      <c r="B56" s="66" t="s">
        <v>77</v>
      </c>
      <c r="C56" s="66">
        <v>1207</v>
      </c>
    </row>
    <row r="57" spans="1:6" x14ac:dyDescent="0.25">
      <c r="B57" s="66" t="s">
        <v>76</v>
      </c>
      <c r="C57" s="66">
        <v>1195</v>
      </c>
    </row>
    <row r="58" spans="1:6" x14ac:dyDescent="0.25">
      <c r="B58" s="66" t="s">
        <v>78</v>
      </c>
      <c r="C58" s="66">
        <v>1031</v>
      </c>
    </row>
    <row r="59" spans="1:6" x14ac:dyDescent="0.25">
      <c r="B59" s="66" t="s">
        <v>79</v>
      </c>
      <c r="C59" s="66">
        <v>810</v>
      </c>
    </row>
    <row r="60" spans="1:6" x14ac:dyDescent="0.25">
      <c r="B60" s="66" t="s">
        <v>80</v>
      </c>
      <c r="C60" s="66">
        <v>786</v>
      </c>
    </row>
    <row r="61" spans="1:6" x14ac:dyDescent="0.25">
      <c r="B61" s="66" t="s">
        <v>75</v>
      </c>
      <c r="C61" s="66">
        <v>320</v>
      </c>
    </row>
    <row r="62" spans="1:6" x14ac:dyDescent="0.25">
      <c r="B62" s="66" t="s">
        <v>81</v>
      </c>
      <c r="C62" s="66">
        <v>305</v>
      </c>
    </row>
    <row r="64" spans="1:6" ht="47.25" x14ac:dyDescent="0.25">
      <c r="A64" s="68" t="s">
        <v>87</v>
      </c>
      <c r="B64" s="68" t="s">
        <v>88</v>
      </c>
      <c r="C64" s="67" t="s">
        <v>111</v>
      </c>
      <c r="D64" s="67" t="s">
        <v>112</v>
      </c>
      <c r="E64" s="68" t="s">
        <v>90</v>
      </c>
      <c r="F64" s="68" t="s">
        <v>89</v>
      </c>
    </row>
    <row r="65" spans="1:6" ht="15.75" x14ac:dyDescent="0.25">
      <c r="A65" s="69">
        <v>1</v>
      </c>
      <c r="B65" s="70" t="s">
        <v>72</v>
      </c>
      <c r="C65" s="16">
        <f>574+291</f>
        <v>865</v>
      </c>
      <c r="D65" s="16">
        <f>1485+204</f>
        <v>1689</v>
      </c>
      <c r="E65" s="71">
        <v>2554</v>
      </c>
      <c r="F65" s="72" t="s">
        <v>91</v>
      </c>
    </row>
    <row r="66" spans="1:6" ht="15.75" x14ac:dyDescent="0.25">
      <c r="A66" s="69">
        <v>2</v>
      </c>
      <c r="B66" s="70" t="s">
        <v>74</v>
      </c>
      <c r="C66" s="16">
        <f>648+163</f>
        <v>811</v>
      </c>
      <c r="D66" s="16">
        <f>1133+124</f>
        <v>1257</v>
      </c>
      <c r="E66" s="71">
        <v>2068</v>
      </c>
      <c r="F66" s="72" t="s">
        <v>92</v>
      </c>
    </row>
    <row r="67" spans="1:6" ht="15.75" x14ac:dyDescent="0.25">
      <c r="A67" s="69">
        <v>3</v>
      </c>
      <c r="B67" s="70" t="s">
        <v>73</v>
      </c>
      <c r="C67" s="16">
        <f>508+267</f>
        <v>775</v>
      </c>
      <c r="D67" s="16">
        <f>875+91</f>
        <v>966</v>
      </c>
      <c r="E67" s="71">
        <v>1741</v>
      </c>
      <c r="F67" s="72" t="s">
        <v>93</v>
      </c>
    </row>
    <row r="68" spans="1:6" ht="15.75" x14ac:dyDescent="0.25">
      <c r="A68" s="69">
        <v>4</v>
      </c>
      <c r="B68" s="70" t="s">
        <v>77</v>
      </c>
      <c r="C68" s="16">
        <f>383+135</f>
        <v>518</v>
      </c>
      <c r="D68" s="16">
        <f>582+107</f>
        <v>689</v>
      </c>
      <c r="E68" s="71">
        <v>1207</v>
      </c>
      <c r="F68" s="72" t="s">
        <v>94</v>
      </c>
    </row>
    <row r="69" spans="1:6" ht="15.75" x14ac:dyDescent="0.25">
      <c r="A69" s="69">
        <v>5</v>
      </c>
      <c r="B69" s="70" t="s">
        <v>76</v>
      </c>
      <c r="C69" s="16">
        <f>312+129</f>
        <v>441</v>
      </c>
      <c r="D69" s="16">
        <f>699+55</f>
        <v>754</v>
      </c>
      <c r="E69" s="71">
        <v>1195</v>
      </c>
      <c r="F69" s="72" t="s">
        <v>95</v>
      </c>
    </row>
    <row r="70" spans="1:6" ht="15.75" x14ac:dyDescent="0.25">
      <c r="A70" s="69">
        <v>6</v>
      </c>
      <c r="B70" s="70" t="s">
        <v>78</v>
      </c>
      <c r="C70" s="16">
        <f>422+47</f>
        <v>469</v>
      </c>
      <c r="D70" s="16">
        <f>525+37</f>
        <v>562</v>
      </c>
      <c r="E70" s="71">
        <v>1031</v>
      </c>
      <c r="F70" s="73" t="s">
        <v>96</v>
      </c>
    </row>
    <row r="71" spans="1:6" ht="15.75" x14ac:dyDescent="0.25">
      <c r="A71" s="69">
        <v>7</v>
      </c>
      <c r="B71" s="70" t="s">
        <v>79</v>
      </c>
      <c r="C71" s="16">
        <v>340</v>
      </c>
      <c r="D71" s="16">
        <v>470</v>
      </c>
      <c r="E71" s="71">
        <v>810</v>
      </c>
      <c r="F71" s="72" t="s">
        <v>97</v>
      </c>
    </row>
    <row r="72" spans="1:6" ht="15.75" x14ac:dyDescent="0.25">
      <c r="A72" s="69">
        <v>8</v>
      </c>
      <c r="B72" s="70" t="s">
        <v>80</v>
      </c>
      <c r="C72" s="16">
        <f>265+89</f>
        <v>354</v>
      </c>
      <c r="D72" s="16">
        <f>418+14</f>
        <v>432</v>
      </c>
      <c r="E72" s="71">
        <v>786</v>
      </c>
      <c r="F72" s="72" t="s">
        <v>98</v>
      </c>
    </row>
    <row r="73" spans="1:6" ht="30.75" x14ac:dyDescent="0.25">
      <c r="A73" s="69">
        <v>9</v>
      </c>
      <c r="B73" s="70" t="s">
        <v>75</v>
      </c>
      <c r="C73" s="16">
        <f>151+3</f>
        <v>154</v>
      </c>
      <c r="D73" s="16">
        <f>74+92</f>
        <v>166</v>
      </c>
      <c r="E73" s="71">
        <v>320</v>
      </c>
      <c r="F73" s="72" t="s">
        <v>99</v>
      </c>
    </row>
    <row r="74" spans="1:6" ht="15.75" x14ac:dyDescent="0.25">
      <c r="A74" s="69">
        <v>10</v>
      </c>
      <c r="B74" s="70" t="s">
        <v>84</v>
      </c>
      <c r="C74" s="16">
        <f>116+67</f>
        <v>183</v>
      </c>
      <c r="D74" s="16">
        <f>101+21</f>
        <v>122</v>
      </c>
      <c r="E74" s="71">
        <v>305</v>
      </c>
      <c r="F74" s="72" t="s">
        <v>100</v>
      </c>
    </row>
    <row r="75" spans="1:6" ht="15.75" x14ac:dyDescent="0.25">
      <c r="A75" s="69">
        <v>11</v>
      </c>
      <c r="B75" s="74" t="s">
        <v>101</v>
      </c>
      <c r="C75" s="16">
        <f>75+23</f>
        <v>98</v>
      </c>
      <c r="D75" s="16">
        <f>101+99</f>
        <v>200</v>
      </c>
      <c r="E75" s="75">
        <v>298</v>
      </c>
      <c r="F75" s="73" t="s">
        <v>102</v>
      </c>
    </row>
    <row r="76" spans="1:6" ht="15.75" x14ac:dyDescent="0.25">
      <c r="A76" s="69">
        <v>12</v>
      </c>
      <c r="B76" s="74" t="s">
        <v>103</v>
      </c>
      <c r="C76" s="16">
        <f>56+76</f>
        <v>132</v>
      </c>
      <c r="D76" s="16">
        <f>79+77</f>
        <v>156</v>
      </c>
      <c r="E76" s="75">
        <v>288</v>
      </c>
      <c r="F76" s="73" t="s">
        <v>104</v>
      </c>
    </row>
    <row r="77" spans="1:6" ht="15.75" x14ac:dyDescent="0.25">
      <c r="A77" s="69">
        <v>13</v>
      </c>
      <c r="B77" s="74" t="s">
        <v>105</v>
      </c>
      <c r="C77" s="16">
        <f>47+69</f>
        <v>116</v>
      </c>
      <c r="D77" s="16">
        <f>54+113</f>
        <v>167</v>
      </c>
      <c r="E77" s="75">
        <v>283</v>
      </c>
      <c r="F77" s="73" t="s">
        <v>106</v>
      </c>
    </row>
    <row r="78" spans="1:6" ht="15.75" x14ac:dyDescent="0.25">
      <c r="A78" s="69">
        <v>14</v>
      </c>
      <c r="B78" s="74" t="s">
        <v>107</v>
      </c>
      <c r="C78" s="16">
        <f>66+50</f>
        <v>116</v>
      </c>
      <c r="D78" s="16">
        <f>100+19</f>
        <v>119</v>
      </c>
      <c r="E78" s="75">
        <v>235</v>
      </c>
      <c r="F78" s="73" t="s">
        <v>108</v>
      </c>
    </row>
    <row r="79" spans="1:6" ht="15.75" x14ac:dyDescent="0.25">
      <c r="A79" s="69">
        <v>15</v>
      </c>
      <c r="B79" s="74" t="s">
        <v>109</v>
      </c>
      <c r="C79" s="16">
        <f>71+40</f>
        <v>111</v>
      </c>
      <c r="D79" s="16">
        <f>71+46</f>
        <v>117</v>
      </c>
      <c r="E79" s="75">
        <v>228</v>
      </c>
      <c r="F79" s="73" t="s">
        <v>110</v>
      </c>
    </row>
  </sheetData>
  <sortState ref="B52:C61">
    <sortCondition descending="1" ref="C52"/>
  </sortState>
  <mergeCells count="9">
    <mergeCell ref="B52:C52"/>
    <mergeCell ref="B37:D37"/>
    <mergeCell ref="A1:D1"/>
    <mergeCell ref="A23:D23"/>
    <mergeCell ref="C25:C28"/>
    <mergeCell ref="C9:C18"/>
    <mergeCell ref="C3:D3"/>
    <mergeCell ref="A3:A4"/>
    <mergeCell ref="B3:B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SPM 2019</vt:lpstr>
      <vt:lpstr>SPM PERBULAN 2020</vt:lpstr>
      <vt:lpstr>DATA 15 Macam penyakit</vt:lpstr>
      <vt:lpstr>Chart2</vt:lpstr>
      <vt:lpstr>Chart15 MACAM PENYAKIT</vt:lpstr>
      <vt:lpstr>'SPM 2019'!Print_Area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</dc:creator>
  <cp:lastModifiedBy>Microsoft</cp:lastModifiedBy>
  <cp:lastPrinted>2021-01-11T04:22:12Z</cp:lastPrinted>
  <dcterms:created xsi:type="dcterms:W3CDTF">2018-03-27T01:31:59Z</dcterms:created>
  <dcterms:modified xsi:type="dcterms:W3CDTF">2021-05-05T04:49:57Z</dcterms:modified>
</cp:coreProperties>
</file>